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E82GtG6ZCogY3G0bKYgJf4coZXbTFV9cf4xof4i838jgKrRCWAktiSAv0Ocx4tgdas4BfLRaxSgj0J3ZkBeqPw==" workbookSaltValue="TAIQQgk0kT65M0ruabYezg==" workbookSpinCount="100000" lockStructure="1"/>
  <bookViews>
    <workbookView xWindow="0" yWindow="720" windowWidth="15960" windowHeight="12030" activeTab="2"/>
  </bookViews>
  <sheets>
    <sheet name="Grille automatisée" sheetId="4" r:id="rId1"/>
    <sheet name="Menus déroulants" sheetId="2" state="hidden" r:id="rId2"/>
    <sheet name="Résultats" sheetId="5" r:id="rId3"/>
  </sheets>
  <definedNames>
    <definedName name="_xlnm._FilterDatabase" localSheetId="1" hidden="1">'Menus déroulants'!$A$1:$D$63</definedName>
    <definedName name="Avec_symptômes">'Menus déroulants'!$B$8:$B$20</definedName>
    <definedName name="Sans_symptôme">'Menus déroulants'!$B$3:$B$5</definedName>
    <definedName name="_xlnm.Print_Area" localSheetId="0">'Grille automatisée'!$A$1:$CW$56</definedName>
    <definedName name="_xlnm.Print_Area" localSheetId="2">Résultats!$A$1:$K$398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3" i="5" l="1" a="1"/>
  <c r="H383" i="5" a="1"/>
  <c r="F383" i="5" a="1"/>
  <c r="D383" i="5" a="1"/>
  <c r="J382" i="5" a="1"/>
  <c r="H382" i="5" a="1"/>
  <c r="F382" i="5" a="1"/>
  <c r="D382" i="5" a="1"/>
  <c r="J381" i="5" a="1"/>
  <c r="H381" i="5" a="1"/>
  <c r="F381" i="5" a="1"/>
  <c r="D381" i="5" a="1"/>
  <c r="J380" i="5" a="1"/>
  <c r="H380" i="5" a="1"/>
  <c r="F380" i="5" a="1"/>
  <c r="D380" i="5" a="1"/>
  <c r="J379" i="5" a="1"/>
  <c r="H379" i="5" a="1"/>
  <c r="F379" i="5" a="1"/>
  <c r="D379" i="5" a="1"/>
  <c r="J375" i="5" a="1"/>
  <c r="H375" i="5" a="1"/>
  <c r="F375" i="5" a="1"/>
  <c r="D375" i="5" a="1"/>
  <c r="J374" i="5" a="1"/>
  <c r="J374" i="5" s="1"/>
  <c r="K374" i="5" s="1"/>
  <c r="H374" i="5" a="1"/>
  <c r="H374" i="5" s="1"/>
  <c r="I374" i="5" s="1"/>
  <c r="F374" i="5" a="1"/>
  <c r="F374" i="5" s="1"/>
  <c r="G374" i="5" s="1"/>
  <c r="D374" i="5" a="1"/>
  <c r="D374" i="5" s="1"/>
  <c r="E374" i="5" s="1"/>
  <c r="J373" i="5" a="1"/>
  <c r="J373" i="5" s="1"/>
  <c r="K373" i="5" s="1"/>
  <c r="H373" i="5" a="1"/>
  <c r="H373" i="5" s="1"/>
  <c r="I373" i="5" s="1"/>
  <c r="F373" i="5" a="1"/>
  <c r="F373" i="5" s="1"/>
  <c r="G373" i="5" s="1"/>
  <c r="D373" i="5" a="1"/>
  <c r="D373" i="5" s="1"/>
  <c r="E373" i="5" s="1"/>
  <c r="J372" i="5" a="1"/>
  <c r="J372" i="5" s="1"/>
  <c r="K372" i="5" s="1"/>
  <c r="H372" i="5" a="1"/>
  <c r="H372" i="5" s="1"/>
  <c r="I372" i="5" s="1"/>
  <c r="F372" i="5" a="1"/>
  <c r="F372" i="5" s="1"/>
  <c r="G372" i="5" s="1"/>
  <c r="D372" i="5" a="1"/>
  <c r="D372" i="5" s="1"/>
  <c r="E372" i="5" s="1"/>
  <c r="J371" i="5" a="1"/>
  <c r="J371" i="5" s="1"/>
  <c r="K371" i="5" s="1"/>
  <c r="H371" i="5" a="1"/>
  <c r="H371" i="5" s="1"/>
  <c r="I371" i="5" s="1"/>
  <c r="F371" i="5" a="1"/>
  <c r="F371" i="5" s="1"/>
  <c r="G371" i="5" s="1"/>
  <c r="D371" i="5" a="1"/>
  <c r="D371" i="5" s="1"/>
  <c r="E371" i="5" s="1"/>
  <c r="J367" i="5" a="1"/>
  <c r="H367" i="5" a="1"/>
  <c r="F367" i="5" a="1"/>
  <c r="D367" i="5" a="1"/>
  <c r="J366" i="5" a="1"/>
  <c r="J366" i="5" s="1"/>
  <c r="K366" i="5" s="1"/>
  <c r="H366" i="5" a="1"/>
  <c r="H366" i="5" s="1"/>
  <c r="I366" i="5" s="1"/>
  <c r="F366" i="5" a="1"/>
  <c r="F366" i="5" s="1"/>
  <c r="G366" i="5" s="1"/>
  <c r="D366" i="5" a="1"/>
  <c r="D366" i="5" s="1"/>
  <c r="E366" i="5" s="1"/>
  <c r="J365" i="5" a="1"/>
  <c r="J365" i="5" s="1"/>
  <c r="K365" i="5" s="1"/>
  <c r="H365" i="5" a="1"/>
  <c r="H365" i="5" s="1"/>
  <c r="I365" i="5" s="1"/>
  <c r="F365" i="5" a="1"/>
  <c r="F365" i="5" s="1"/>
  <c r="G365" i="5" s="1"/>
  <c r="D365" i="5" a="1"/>
  <c r="D365" i="5" s="1"/>
  <c r="E365" i="5" s="1"/>
  <c r="J364" i="5" a="1"/>
  <c r="J364" i="5" s="1"/>
  <c r="K364" i="5" s="1"/>
  <c r="H364" i="5" a="1"/>
  <c r="H364" i="5" s="1"/>
  <c r="I364" i="5" s="1"/>
  <c r="F364" i="5" a="1"/>
  <c r="F364" i="5" s="1"/>
  <c r="G364" i="5" s="1"/>
  <c r="D364" i="5" a="1"/>
  <c r="D364" i="5" s="1"/>
  <c r="E364" i="5" s="1"/>
  <c r="J363" i="5" a="1"/>
  <c r="J363" i="5" s="1"/>
  <c r="K363" i="5" s="1"/>
  <c r="H363" i="5" a="1"/>
  <c r="H363" i="5" s="1"/>
  <c r="I363" i="5" s="1"/>
  <c r="F363" i="5" a="1"/>
  <c r="F363" i="5" s="1"/>
  <c r="G363" i="5" s="1"/>
  <c r="D363" i="5" a="1"/>
  <c r="D363" i="5" s="1"/>
  <c r="E363" i="5" s="1"/>
  <c r="J356" i="5" a="1"/>
  <c r="J356" i="5" s="1"/>
  <c r="H356" i="5" a="1"/>
  <c r="H356" i="5" s="1"/>
  <c r="F356" i="5" a="1"/>
  <c r="F356" i="5" s="1"/>
  <c r="D356" i="5" a="1"/>
  <c r="D356" i="5" s="1"/>
  <c r="J355" i="5" a="1"/>
  <c r="J355" i="5" s="1"/>
  <c r="H355" i="5" a="1"/>
  <c r="H355" i="5" s="1"/>
  <c r="F355" i="5" a="1"/>
  <c r="F355" i="5" s="1"/>
  <c r="D355" i="5" a="1"/>
  <c r="D355" i="5" s="1"/>
  <c r="J354" i="5" a="1"/>
  <c r="J354" i="5" s="1"/>
  <c r="H354" i="5" a="1"/>
  <c r="H354" i="5" s="1"/>
  <c r="F354" i="5" a="1"/>
  <c r="F354" i="5" s="1"/>
  <c r="D354" i="5" a="1"/>
  <c r="D354" i="5" s="1"/>
  <c r="J353" i="5" a="1"/>
  <c r="J353" i="5" s="1"/>
  <c r="H353" i="5" a="1"/>
  <c r="H353" i="5" s="1"/>
  <c r="F353" i="5" a="1"/>
  <c r="F353" i="5" s="1"/>
  <c r="D353" i="5" a="1"/>
  <c r="D353" i="5" s="1"/>
  <c r="J352" i="5" a="1"/>
  <c r="J352" i="5" s="1"/>
  <c r="H352" i="5" a="1"/>
  <c r="H352" i="5" s="1"/>
  <c r="F352" i="5" a="1"/>
  <c r="F352" i="5" s="1"/>
  <c r="D352" i="5" a="1"/>
  <c r="D352" i="5" s="1"/>
  <c r="J351" i="5" a="1"/>
  <c r="J351" i="5" s="1"/>
  <c r="H351" i="5" a="1"/>
  <c r="H351" i="5" s="1"/>
  <c r="F351" i="5" a="1"/>
  <c r="F351" i="5" s="1"/>
  <c r="D351" i="5" a="1"/>
  <c r="D351" i="5" s="1"/>
  <c r="J350" i="5" a="1"/>
  <c r="J350" i="5" s="1"/>
  <c r="H350" i="5" a="1"/>
  <c r="H350" i="5" s="1"/>
  <c r="F350" i="5" a="1"/>
  <c r="F350" i="5" s="1"/>
  <c r="D350" i="5" a="1"/>
  <c r="D350" i="5" s="1"/>
  <c r="J349" i="5" a="1"/>
  <c r="J349" i="5" s="1"/>
  <c r="H349" i="5" a="1"/>
  <c r="H349" i="5" s="1"/>
  <c r="F349" i="5" a="1"/>
  <c r="F349" i="5" s="1"/>
  <c r="D349" i="5" a="1"/>
  <c r="D349" i="5" s="1"/>
  <c r="J348" i="5" a="1"/>
  <c r="J348" i="5" s="1"/>
  <c r="H348" i="5" a="1"/>
  <c r="H348" i="5" s="1"/>
  <c r="F348" i="5" a="1"/>
  <c r="F348" i="5" s="1"/>
  <c r="D348" i="5" a="1"/>
  <c r="D348" i="5" s="1"/>
  <c r="J347" i="5" a="1"/>
  <c r="J347" i="5" s="1"/>
  <c r="H347" i="5" a="1"/>
  <c r="H347" i="5" s="1"/>
  <c r="F347" i="5" a="1"/>
  <c r="F347" i="5" s="1"/>
  <c r="D347" i="5" a="1"/>
  <c r="D347" i="5" s="1"/>
  <c r="J346" i="5" a="1"/>
  <c r="J346" i="5" s="1"/>
  <c r="H346" i="5" a="1"/>
  <c r="H346" i="5" s="1"/>
  <c r="F346" i="5" a="1"/>
  <c r="F346" i="5" s="1"/>
  <c r="D346" i="5" a="1"/>
  <c r="D346" i="5" s="1"/>
  <c r="J345" i="5" a="1"/>
  <c r="J345" i="5" s="1"/>
  <c r="H345" i="5" a="1"/>
  <c r="H345" i="5" s="1"/>
  <c r="F345" i="5" a="1"/>
  <c r="F345" i="5" s="1"/>
  <c r="D345" i="5" a="1"/>
  <c r="D345" i="5" s="1"/>
  <c r="J344" i="5" a="1"/>
  <c r="J344" i="5" s="1"/>
  <c r="H344" i="5" a="1"/>
  <c r="H344" i="5" s="1"/>
  <c r="F344" i="5" a="1"/>
  <c r="F344" i="5" s="1"/>
  <c r="D344" i="5" a="1"/>
  <c r="D344" i="5" s="1"/>
  <c r="J343" i="5" a="1"/>
  <c r="J343" i="5" s="1"/>
  <c r="H343" i="5" a="1"/>
  <c r="H343" i="5" s="1"/>
  <c r="F343" i="5" a="1"/>
  <c r="F343" i="5" s="1"/>
  <c r="D343" i="5" a="1"/>
  <c r="D343" i="5" s="1"/>
  <c r="J342" i="5" a="1"/>
  <c r="J342" i="5" s="1"/>
  <c r="H342" i="5" a="1"/>
  <c r="H342" i="5" s="1"/>
  <c r="F342" i="5" a="1"/>
  <c r="F342" i="5" s="1"/>
  <c r="D342" i="5" a="1"/>
  <c r="D342" i="5" s="1"/>
  <c r="J341" i="5" a="1"/>
  <c r="J341" i="5" s="1"/>
  <c r="H341" i="5" a="1"/>
  <c r="H341" i="5" s="1"/>
  <c r="F341" i="5" a="1"/>
  <c r="F341" i="5" s="1"/>
  <c r="D341" i="5" a="1"/>
  <c r="D341" i="5" s="1"/>
  <c r="J340" i="5" a="1"/>
  <c r="J340" i="5" s="1"/>
  <c r="H340" i="5" a="1"/>
  <c r="H340" i="5" s="1"/>
  <c r="F340" i="5" a="1"/>
  <c r="F340" i="5" s="1"/>
  <c r="D340" i="5" a="1"/>
  <c r="D340" i="5" s="1"/>
  <c r="J339" i="5" a="1"/>
  <c r="J339" i="5" s="1"/>
  <c r="H339" i="5" a="1"/>
  <c r="H339" i="5" s="1"/>
  <c r="F339" i="5" a="1"/>
  <c r="F339" i="5" s="1"/>
  <c r="D339" i="5" a="1"/>
  <c r="D339" i="5" s="1"/>
  <c r="J338" i="5" a="1"/>
  <c r="J338" i="5" s="1"/>
  <c r="H338" i="5" a="1"/>
  <c r="H338" i="5" s="1"/>
  <c r="F338" i="5" a="1"/>
  <c r="F338" i="5" s="1"/>
  <c r="D338" i="5" a="1"/>
  <c r="D338" i="5" s="1"/>
  <c r="J337" i="5" a="1"/>
  <c r="J337" i="5" s="1"/>
  <c r="H337" i="5" a="1"/>
  <c r="H337" i="5" s="1"/>
  <c r="F337" i="5" a="1"/>
  <c r="F337" i="5" s="1"/>
  <c r="D337" i="5" a="1"/>
  <c r="D337" i="5" s="1"/>
  <c r="J336" i="5" a="1"/>
  <c r="J336" i="5" s="1"/>
  <c r="H336" i="5" a="1"/>
  <c r="H336" i="5" s="1"/>
  <c r="F336" i="5" a="1"/>
  <c r="F336" i="5" s="1"/>
  <c r="D336" i="5" a="1"/>
  <c r="D336" i="5" s="1"/>
  <c r="J335" i="5" a="1"/>
  <c r="J335" i="5" s="1"/>
  <c r="K335" i="5" s="1"/>
  <c r="H335" i="5" a="1"/>
  <c r="H335" i="5" s="1"/>
  <c r="I335" i="5" s="1"/>
  <c r="F335" i="5" a="1"/>
  <c r="F335" i="5" s="1"/>
  <c r="G335" i="5" s="1"/>
  <c r="D335" i="5" a="1"/>
  <c r="D335" i="5" s="1"/>
  <c r="E335" i="5" l="1"/>
  <c r="E336" i="5"/>
  <c r="E340" i="5"/>
  <c r="E342" i="5"/>
  <c r="E345" i="5"/>
  <c r="E339" i="5"/>
  <c r="E344" i="5"/>
  <c r="E348" i="5"/>
  <c r="E349" i="5"/>
  <c r="E353" i="5"/>
  <c r="E354" i="5"/>
  <c r="E355" i="5"/>
  <c r="E356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E338" i="5"/>
  <c r="E343" i="5"/>
  <c r="E347" i="5"/>
  <c r="E350" i="5"/>
  <c r="E352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E337" i="5"/>
  <c r="E341" i="5"/>
  <c r="E346" i="5"/>
  <c r="E351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E328" i="5" l="1"/>
  <c r="E327" i="5"/>
  <c r="E326" i="5"/>
  <c r="E325" i="5"/>
  <c r="J305" i="5" a="1"/>
  <c r="H305" i="5" a="1"/>
  <c r="F305" i="5" a="1"/>
  <c r="D305" i="5" a="1"/>
  <c r="J304" i="5" a="1"/>
  <c r="H304" i="5" a="1"/>
  <c r="F304" i="5" a="1"/>
  <c r="D304" i="5" a="1"/>
  <c r="J303" i="5" a="1"/>
  <c r="H303" i="5" a="1"/>
  <c r="F303" i="5" a="1"/>
  <c r="D303" i="5" a="1"/>
  <c r="J302" i="5" a="1"/>
  <c r="H302" i="5" a="1"/>
  <c r="F302" i="5" a="1"/>
  <c r="D302" i="5" a="1"/>
  <c r="J301" i="5" a="1"/>
  <c r="H301" i="5" a="1"/>
  <c r="F301" i="5" a="1"/>
  <c r="D301" i="5" a="1"/>
  <c r="J297" i="5" a="1"/>
  <c r="H297" i="5" a="1"/>
  <c r="F297" i="5" a="1"/>
  <c r="D297" i="5" a="1"/>
  <c r="J296" i="5" a="1"/>
  <c r="J296" i="5" s="1"/>
  <c r="K296" i="5" s="1"/>
  <c r="H296" i="5" a="1"/>
  <c r="H296" i="5" s="1"/>
  <c r="I296" i="5" s="1"/>
  <c r="F296" i="5" a="1"/>
  <c r="F296" i="5" s="1"/>
  <c r="G296" i="5" s="1"/>
  <c r="D296" i="5" a="1"/>
  <c r="D296" i="5" s="1"/>
  <c r="E296" i="5" s="1"/>
  <c r="J295" i="5" a="1"/>
  <c r="J295" i="5" s="1"/>
  <c r="K295" i="5" s="1"/>
  <c r="H295" i="5" a="1"/>
  <c r="H295" i="5" s="1"/>
  <c r="I295" i="5" s="1"/>
  <c r="F295" i="5" a="1"/>
  <c r="F295" i="5" s="1"/>
  <c r="G295" i="5" s="1"/>
  <c r="D295" i="5" a="1"/>
  <c r="D295" i="5" s="1"/>
  <c r="E295" i="5" s="1"/>
  <c r="J294" i="5" a="1"/>
  <c r="J294" i="5" s="1"/>
  <c r="K294" i="5" s="1"/>
  <c r="H294" i="5" a="1"/>
  <c r="H294" i="5" s="1"/>
  <c r="I294" i="5" s="1"/>
  <c r="F294" i="5" a="1"/>
  <c r="F294" i="5" s="1"/>
  <c r="G294" i="5" s="1"/>
  <c r="D294" i="5" a="1"/>
  <c r="D294" i="5" s="1"/>
  <c r="E294" i="5" s="1"/>
  <c r="J293" i="5" a="1"/>
  <c r="J293" i="5" s="1"/>
  <c r="K293" i="5" s="1"/>
  <c r="H293" i="5" a="1"/>
  <c r="H293" i="5" s="1"/>
  <c r="I293" i="5" s="1"/>
  <c r="F293" i="5" a="1"/>
  <c r="F293" i="5" s="1"/>
  <c r="G293" i="5" s="1"/>
  <c r="D293" i="5" a="1"/>
  <c r="D293" i="5" s="1"/>
  <c r="E293" i="5" s="1"/>
  <c r="D285" i="5" a="1"/>
  <c r="D285" i="5" s="1"/>
  <c r="E285" i="5" s="1"/>
  <c r="J289" i="5" a="1"/>
  <c r="H289" i="5" a="1"/>
  <c r="F289" i="5" a="1"/>
  <c r="D289" i="5" a="1"/>
  <c r="J288" i="5" a="1"/>
  <c r="J288" i="5" s="1"/>
  <c r="K288" i="5" s="1"/>
  <c r="H288" i="5" a="1"/>
  <c r="H288" i="5" s="1"/>
  <c r="I288" i="5" s="1"/>
  <c r="F288" i="5" a="1"/>
  <c r="F288" i="5" s="1"/>
  <c r="G288" i="5" s="1"/>
  <c r="D288" i="5" a="1"/>
  <c r="D288" i="5" s="1"/>
  <c r="E288" i="5" s="1"/>
  <c r="J287" i="5" a="1"/>
  <c r="J287" i="5" s="1"/>
  <c r="K287" i="5" s="1"/>
  <c r="H287" i="5" a="1"/>
  <c r="H287" i="5" s="1"/>
  <c r="I287" i="5" s="1"/>
  <c r="F287" i="5" a="1"/>
  <c r="F287" i="5" s="1"/>
  <c r="G287" i="5" s="1"/>
  <c r="D287" i="5" a="1"/>
  <c r="D287" i="5" s="1"/>
  <c r="E287" i="5" s="1"/>
  <c r="J286" i="5" a="1"/>
  <c r="J286" i="5" s="1"/>
  <c r="K286" i="5" s="1"/>
  <c r="H286" i="5" a="1"/>
  <c r="H286" i="5" s="1"/>
  <c r="I286" i="5" s="1"/>
  <c r="F286" i="5" a="1"/>
  <c r="F286" i="5" s="1"/>
  <c r="G286" i="5" s="1"/>
  <c r="D286" i="5" a="1"/>
  <c r="D286" i="5" s="1"/>
  <c r="E286" i="5" s="1"/>
  <c r="J285" i="5" a="1"/>
  <c r="J285" i="5" s="1"/>
  <c r="K285" i="5" s="1"/>
  <c r="H285" i="5" a="1"/>
  <c r="H285" i="5" s="1"/>
  <c r="I285" i="5" s="1"/>
  <c r="F285" i="5" a="1"/>
  <c r="F285" i="5" s="1"/>
  <c r="G285" i="5" s="1"/>
  <c r="J278" i="5" a="1"/>
  <c r="J278" i="5" s="1"/>
  <c r="H278" i="5" a="1"/>
  <c r="H278" i="5" s="1"/>
  <c r="F278" i="5" a="1"/>
  <c r="F278" i="5" s="1"/>
  <c r="D278" i="5" a="1"/>
  <c r="D278" i="5" s="1"/>
  <c r="J277" i="5" a="1"/>
  <c r="J277" i="5" s="1"/>
  <c r="H277" i="5" a="1"/>
  <c r="H277" i="5" s="1"/>
  <c r="F277" i="5" a="1"/>
  <c r="F277" i="5" s="1"/>
  <c r="D277" i="5" a="1"/>
  <c r="D277" i="5" s="1"/>
  <c r="J276" i="5" a="1"/>
  <c r="J276" i="5" s="1"/>
  <c r="H276" i="5" a="1"/>
  <c r="H276" i="5" s="1"/>
  <c r="F276" i="5" a="1"/>
  <c r="F276" i="5" s="1"/>
  <c r="D276" i="5" a="1"/>
  <c r="D276" i="5" s="1"/>
  <c r="J275" i="5" a="1"/>
  <c r="J275" i="5" s="1"/>
  <c r="H275" i="5" a="1"/>
  <c r="H275" i="5" s="1"/>
  <c r="F275" i="5" a="1"/>
  <c r="F275" i="5" s="1"/>
  <c r="D275" i="5" a="1"/>
  <c r="D275" i="5" s="1"/>
  <c r="J274" i="5" a="1"/>
  <c r="J274" i="5" s="1"/>
  <c r="H274" i="5" a="1"/>
  <c r="H274" i="5" s="1"/>
  <c r="F274" i="5" a="1"/>
  <c r="F274" i="5" s="1"/>
  <c r="D274" i="5" a="1"/>
  <c r="D274" i="5" s="1"/>
  <c r="J273" i="5" a="1"/>
  <c r="J273" i="5" s="1"/>
  <c r="H273" i="5" a="1"/>
  <c r="H273" i="5" s="1"/>
  <c r="F273" i="5" a="1"/>
  <c r="F273" i="5" s="1"/>
  <c r="D273" i="5" a="1"/>
  <c r="D273" i="5" s="1"/>
  <c r="J272" i="5" a="1"/>
  <c r="J272" i="5" s="1"/>
  <c r="H272" i="5" a="1"/>
  <c r="H272" i="5" s="1"/>
  <c r="F272" i="5" a="1"/>
  <c r="F272" i="5" s="1"/>
  <c r="D272" i="5" a="1"/>
  <c r="D272" i="5" s="1"/>
  <c r="J271" i="5" a="1"/>
  <c r="J271" i="5" s="1"/>
  <c r="H271" i="5" a="1"/>
  <c r="H271" i="5" s="1"/>
  <c r="F271" i="5" a="1"/>
  <c r="F271" i="5" s="1"/>
  <c r="D271" i="5" a="1"/>
  <c r="D271" i="5" s="1"/>
  <c r="J270" i="5" a="1"/>
  <c r="J270" i="5" s="1"/>
  <c r="H270" i="5" a="1"/>
  <c r="H270" i="5" s="1"/>
  <c r="F270" i="5" a="1"/>
  <c r="F270" i="5" s="1"/>
  <c r="D270" i="5" a="1"/>
  <c r="D270" i="5" s="1"/>
  <c r="J269" i="5" a="1"/>
  <c r="J269" i="5" s="1"/>
  <c r="H269" i="5" a="1"/>
  <c r="H269" i="5" s="1"/>
  <c r="F269" i="5" a="1"/>
  <c r="F269" i="5" s="1"/>
  <c r="D269" i="5" a="1"/>
  <c r="D269" i="5" s="1"/>
  <c r="J268" i="5" a="1"/>
  <c r="J268" i="5" s="1"/>
  <c r="H268" i="5" a="1"/>
  <c r="H268" i="5" s="1"/>
  <c r="F268" i="5" a="1"/>
  <c r="F268" i="5" s="1"/>
  <c r="D268" i="5" a="1"/>
  <c r="D268" i="5" s="1"/>
  <c r="J267" i="5" a="1"/>
  <c r="J267" i="5" s="1"/>
  <c r="H267" i="5" a="1"/>
  <c r="H267" i="5" s="1"/>
  <c r="F267" i="5" a="1"/>
  <c r="F267" i="5" s="1"/>
  <c r="D267" i="5" a="1"/>
  <c r="D267" i="5" s="1"/>
  <c r="J266" i="5" a="1"/>
  <c r="J266" i="5" s="1"/>
  <c r="H266" i="5" a="1"/>
  <c r="H266" i="5" s="1"/>
  <c r="F266" i="5" a="1"/>
  <c r="F266" i="5" s="1"/>
  <c r="D266" i="5" a="1"/>
  <c r="D266" i="5" s="1"/>
  <c r="J265" i="5" a="1"/>
  <c r="J265" i="5" s="1"/>
  <c r="H265" i="5" a="1"/>
  <c r="H265" i="5" s="1"/>
  <c r="F265" i="5" a="1"/>
  <c r="F265" i="5" s="1"/>
  <c r="D265" i="5" a="1"/>
  <c r="D265" i="5" s="1"/>
  <c r="J264" i="5" a="1"/>
  <c r="J264" i="5" s="1"/>
  <c r="H264" i="5" a="1"/>
  <c r="H264" i="5" s="1"/>
  <c r="F264" i="5" a="1"/>
  <c r="F264" i="5" s="1"/>
  <c r="D264" i="5" a="1"/>
  <c r="D264" i="5" s="1"/>
  <c r="J263" i="5" a="1"/>
  <c r="J263" i="5" s="1"/>
  <c r="H263" i="5" a="1"/>
  <c r="H263" i="5" s="1"/>
  <c r="F263" i="5" a="1"/>
  <c r="F263" i="5" s="1"/>
  <c r="D263" i="5" a="1"/>
  <c r="D263" i="5" s="1"/>
  <c r="J262" i="5" a="1"/>
  <c r="J262" i="5" s="1"/>
  <c r="H262" i="5" a="1"/>
  <c r="H262" i="5" s="1"/>
  <c r="F262" i="5" a="1"/>
  <c r="F262" i="5" s="1"/>
  <c r="D262" i="5" a="1"/>
  <c r="D262" i="5" s="1"/>
  <c r="J261" i="5" a="1"/>
  <c r="J261" i="5" s="1"/>
  <c r="H261" i="5" a="1"/>
  <c r="H261" i="5" s="1"/>
  <c r="F261" i="5" a="1"/>
  <c r="F261" i="5" s="1"/>
  <c r="D261" i="5" a="1"/>
  <c r="D261" i="5" s="1"/>
  <c r="J260" i="5" a="1"/>
  <c r="J260" i="5" s="1"/>
  <c r="H260" i="5" a="1"/>
  <c r="H260" i="5" s="1"/>
  <c r="F260" i="5" a="1"/>
  <c r="F260" i="5" s="1"/>
  <c r="D260" i="5" a="1"/>
  <c r="D260" i="5" s="1"/>
  <c r="J259" i="5" a="1"/>
  <c r="J259" i="5" s="1"/>
  <c r="H259" i="5" a="1"/>
  <c r="H259" i="5" s="1"/>
  <c r="F259" i="5" a="1"/>
  <c r="F259" i="5" s="1"/>
  <c r="D259" i="5" a="1"/>
  <c r="D259" i="5" s="1"/>
  <c r="J258" i="5" a="1"/>
  <c r="J258" i="5" s="1"/>
  <c r="H258" i="5" a="1"/>
  <c r="H258" i="5" s="1"/>
  <c r="F258" i="5" a="1"/>
  <c r="F258" i="5" s="1"/>
  <c r="D258" i="5" a="1"/>
  <c r="D258" i="5" s="1"/>
  <c r="J257" i="5" a="1"/>
  <c r="J257" i="5" s="1"/>
  <c r="H257" i="5" a="1"/>
  <c r="H257" i="5" s="1"/>
  <c r="F257" i="5" a="1"/>
  <c r="F257" i="5" s="1"/>
  <c r="D257" i="5" a="1"/>
  <c r="D257" i="5" s="1"/>
  <c r="E250" i="5"/>
  <c r="E249" i="5"/>
  <c r="E248" i="5"/>
  <c r="E247" i="5"/>
  <c r="E35" i="5"/>
  <c r="K257" i="5" l="1"/>
  <c r="G257" i="5"/>
  <c r="E257" i="5"/>
  <c r="I257" i="5"/>
  <c r="K259" i="5"/>
  <c r="K263" i="5"/>
  <c r="K266" i="5"/>
  <c r="K268" i="5"/>
  <c r="K269" i="5"/>
  <c r="K270" i="5"/>
  <c r="K271" i="5"/>
  <c r="K272" i="5"/>
  <c r="K273" i="5"/>
  <c r="K274" i="5"/>
  <c r="K275" i="5"/>
  <c r="K276" i="5"/>
  <c r="K277" i="5"/>
  <c r="K278" i="5"/>
  <c r="K261" i="5"/>
  <c r="K265" i="5"/>
  <c r="E260" i="5"/>
  <c r="E263" i="5"/>
  <c r="E266" i="5"/>
  <c r="E269" i="5"/>
  <c r="E270" i="5"/>
  <c r="E271" i="5"/>
  <c r="E272" i="5"/>
  <c r="E273" i="5"/>
  <c r="E274" i="5"/>
  <c r="E275" i="5"/>
  <c r="E276" i="5"/>
  <c r="E277" i="5"/>
  <c r="E278" i="5"/>
  <c r="K258" i="5"/>
  <c r="K260" i="5"/>
  <c r="K262" i="5"/>
  <c r="K264" i="5"/>
  <c r="K267" i="5"/>
  <c r="E258" i="5"/>
  <c r="E259" i="5"/>
  <c r="E261" i="5"/>
  <c r="E262" i="5"/>
  <c r="E264" i="5"/>
  <c r="E265" i="5"/>
  <c r="E267" i="5"/>
  <c r="E268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J226" i="5" a="1"/>
  <c r="H226" i="5" a="1"/>
  <c r="F226" i="5" a="1"/>
  <c r="D226" i="5" a="1"/>
  <c r="J225" i="5" a="1"/>
  <c r="H225" i="5" a="1"/>
  <c r="F225" i="5" a="1"/>
  <c r="D225" i="5" a="1"/>
  <c r="J224" i="5" a="1"/>
  <c r="H224" i="5" a="1"/>
  <c r="F224" i="5" a="1"/>
  <c r="D224" i="5" a="1"/>
  <c r="J223" i="5" a="1"/>
  <c r="H223" i="5" a="1"/>
  <c r="F223" i="5" a="1"/>
  <c r="D223" i="5" a="1"/>
  <c r="J222" i="5" a="1"/>
  <c r="H222" i="5" a="1"/>
  <c r="F222" i="5" a="1"/>
  <c r="D222" i="5" a="1"/>
  <c r="J218" i="5" a="1"/>
  <c r="H218" i="5" a="1"/>
  <c r="F218" i="5" a="1"/>
  <c r="D218" i="5" a="1"/>
  <c r="J217" i="5" a="1"/>
  <c r="J217" i="5" s="1"/>
  <c r="K217" i="5" s="1"/>
  <c r="H217" i="5" a="1"/>
  <c r="H217" i="5" s="1"/>
  <c r="I217" i="5" s="1"/>
  <c r="F217" i="5" a="1"/>
  <c r="F217" i="5" s="1"/>
  <c r="G217" i="5" s="1"/>
  <c r="D217" i="5" a="1"/>
  <c r="D217" i="5" s="1"/>
  <c r="E217" i="5" s="1"/>
  <c r="J216" i="5" a="1"/>
  <c r="J216" i="5" s="1"/>
  <c r="K216" i="5" s="1"/>
  <c r="H216" i="5" a="1"/>
  <c r="H216" i="5" s="1"/>
  <c r="I216" i="5" s="1"/>
  <c r="F216" i="5" a="1"/>
  <c r="F216" i="5" s="1"/>
  <c r="G216" i="5" s="1"/>
  <c r="D216" i="5" a="1"/>
  <c r="D216" i="5" s="1"/>
  <c r="E216" i="5" s="1"/>
  <c r="J215" i="5" a="1"/>
  <c r="J215" i="5" s="1"/>
  <c r="K215" i="5" s="1"/>
  <c r="H215" i="5" a="1"/>
  <c r="H215" i="5" s="1"/>
  <c r="I215" i="5" s="1"/>
  <c r="F215" i="5" a="1"/>
  <c r="F215" i="5" s="1"/>
  <c r="G215" i="5" s="1"/>
  <c r="D215" i="5" a="1"/>
  <c r="D215" i="5" s="1"/>
  <c r="E215" i="5" s="1"/>
  <c r="J214" i="5" a="1"/>
  <c r="J214" i="5" s="1"/>
  <c r="K214" i="5" s="1"/>
  <c r="H214" i="5" a="1"/>
  <c r="H214" i="5" s="1"/>
  <c r="I214" i="5" s="1"/>
  <c r="F214" i="5" a="1"/>
  <c r="F214" i="5" s="1"/>
  <c r="G214" i="5" s="1"/>
  <c r="D214" i="5" a="1"/>
  <c r="D214" i="5" s="1"/>
  <c r="E214" i="5" s="1"/>
  <c r="J210" i="5" a="1"/>
  <c r="J209" i="5" a="1"/>
  <c r="J209" i="5" s="1"/>
  <c r="K209" i="5" s="1"/>
  <c r="J208" i="5" a="1"/>
  <c r="J208" i="5" s="1"/>
  <c r="K208" i="5" s="1"/>
  <c r="J207" i="5" a="1"/>
  <c r="J207" i="5" s="1"/>
  <c r="K207" i="5" s="1"/>
  <c r="J206" i="5" a="1"/>
  <c r="J206" i="5" s="1"/>
  <c r="K206" i="5" s="1"/>
  <c r="H210" i="5" a="1"/>
  <c r="H209" i="5" a="1"/>
  <c r="H209" i="5" s="1"/>
  <c r="I209" i="5" s="1"/>
  <c r="H208" i="5" a="1"/>
  <c r="H208" i="5" s="1"/>
  <c r="I208" i="5" s="1"/>
  <c r="H207" i="5" a="1"/>
  <c r="H207" i="5" s="1"/>
  <c r="I207" i="5" s="1"/>
  <c r="H206" i="5" a="1"/>
  <c r="H206" i="5" s="1"/>
  <c r="I206" i="5" s="1"/>
  <c r="F210" i="5" a="1"/>
  <c r="F209" i="5" a="1"/>
  <c r="F209" i="5" s="1"/>
  <c r="G209" i="5" s="1"/>
  <c r="F208" i="5" a="1"/>
  <c r="F208" i="5" s="1"/>
  <c r="G208" i="5" s="1"/>
  <c r="F207" i="5" a="1"/>
  <c r="F207" i="5" s="1"/>
  <c r="G207" i="5" s="1"/>
  <c r="F206" i="5" a="1"/>
  <c r="F206" i="5" s="1"/>
  <c r="G206" i="5" s="1"/>
  <c r="D210" i="5" a="1"/>
  <c r="D208" i="5" a="1"/>
  <c r="D208" i="5" s="1"/>
  <c r="E208" i="5" s="1"/>
  <c r="D209" i="5" a="1"/>
  <c r="D209" i="5" s="1"/>
  <c r="E209" i="5" s="1"/>
  <c r="D207" i="5" a="1"/>
  <c r="D207" i="5" s="1"/>
  <c r="E207" i="5" s="1"/>
  <c r="D206" i="5" a="1"/>
  <c r="D206" i="5" s="1"/>
  <c r="E206" i="5" s="1"/>
  <c r="J179" i="5" a="1"/>
  <c r="J179" i="5" s="1"/>
  <c r="J180" i="5" a="1"/>
  <c r="J180" i="5" s="1"/>
  <c r="J181" i="5" a="1"/>
  <c r="J181" i="5" s="1"/>
  <c r="J182" i="5" a="1"/>
  <c r="J182" i="5" s="1"/>
  <c r="J183" i="5" a="1"/>
  <c r="J183" i="5" s="1"/>
  <c r="J184" i="5" a="1"/>
  <c r="J184" i="5" s="1"/>
  <c r="J185" i="5" a="1"/>
  <c r="J185" i="5" s="1"/>
  <c r="J186" i="5" a="1"/>
  <c r="J186" i="5" s="1"/>
  <c r="J187" i="5" a="1"/>
  <c r="J187" i="5" s="1"/>
  <c r="J188" i="5" a="1"/>
  <c r="J188" i="5" s="1"/>
  <c r="J189" i="5" a="1"/>
  <c r="J189" i="5" s="1"/>
  <c r="J190" i="5" a="1"/>
  <c r="J190" i="5" s="1"/>
  <c r="J191" i="5" a="1"/>
  <c r="J191" i="5" s="1"/>
  <c r="J192" i="5" a="1"/>
  <c r="J192" i="5" s="1"/>
  <c r="J193" i="5" a="1"/>
  <c r="J193" i="5" s="1"/>
  <c r="J194" i="5" a="1"/>
  <c r="J194" i="5" s="1"/>
  <c r="J195" i="5" a="1"/>
  <c r="J195" i="5" s="1"/>
  <c r="J196" i="5" a="1"/>
  <c r="J196" i="5" s="1"/>
  <c r="J197" i="5" a="1"/>
  <c r="J197" i="5" s="1"/>
  <c r="J198" i="5" a="1"/>
  <c r="J198" i="5" s="1"/>
  <c r="J199" i="5" a="1"/>
  <c r="J199" i="5" s="1"/>
  <c r="J178" i="5" a="1"/>
  <c r="J178" i="5" s="1"/>
  <c r="H179" i="5" a="1"/>
  <c r="H179" i="5" s="1"/>
  <c r="H180" i="5" a="1"/>
  <c r="H180" i="5" s="1"/>
  <c r="H181" i="5" a="1"/>
  <c r="H181" i="5" s="1"/>
  <c r="H182" i="5" a="1"/>
  <c r="H182" i="5" s="1"/>
  <c r="H183" i="5" a="1"/>
  <c r="H183" i="5" s="1"/>
  <c r="H184" i="5" a="1"/>
  <c r="H184" i="5" s="1"/>
  <c r="H185" i="5" a="1"/>
  <c r="H185" i="5" s="1"/>
  <c r="H186" i="5" a="1"/>
  <c r="H186" i="5" s="1"/>
  <c r="H187" i="5" a="1"/>
  <c r="H187" i="5" s="1"/>
  <c r="H188" i="5" a="1"/>
  <c r="H188" i="5" s="1"/>
  <c r="H189" i="5" a="1"/>
  <c r="H189" i="5" s="1"/>
  <c r="H190" i="5" a="1"/>
  <c r="H190" i="5" s="1"/>
  <c r="H191" i="5" a="1"/>
  <c r="H191" i="5" s="1"/>
  <c r="H192" i="5" a="1"/>
  <c r="H192" i="5" s="1"/>
  <c r="H193" i="5" a="1"/>
  <c r="H193" i="5" s="1"/>
  <c r="H194" i="5" a="1"/>
  <c r="H194" i="5" s="1"/>
  <c r="H195" i="5" a="1"/>
  <c r="H195" i="5" s="1"/>
  <c r="H196" i="5" a="1"/>
  <c r="H196" i="5" s="1"/>
  <c r="H197" i="5" a="1"/>
  <c r="H197" i="5" s="1"/>
  <c r="H198" i="5" a="1"/>
  <c r="H198" i="5" s="1"/>
  <c r="H199" i="5" a="1"/>
  <c r="H199" i="5" s="1"/>
  <c r="H178" i="5" a="1"/>
  <c r="H178" i="5" s="1"/>
  <c r="F179" i="5" a="1"/>
  <c r="F179" i="5" s="1"/>
  <c r="F180" i="5" a="1"/>
  <c r="F180" i="5" s="1"/>
  <c r="F181" i="5" a="1"/>
  <c r="F181" i="5" s="1"/>
  <c r="F182" i="5" a="1"/>
  <c r="F182" i="5" s="1"/>
  <c r="F183" i="5" a="1"/>
  <c r="F183" i="5" s="1"/>
  <c r="F184" i="5" a="1"/>
  <c r="F184" i="5" s="1"/>
  <c r="F185" i="5" a="1"/>
  <c r="F185" i="5" s="1"/>
  <c r="F186" i="5" a="1"/>
  <c r="F186" i="5" s="1"/>
  <c r="F187" i="5" a="1"/>
  <c r="F187" i="5" s="1"/>
  <c r="F188" i="5" a="1"/>
  <c r="F188" i="5" s="1"/>
  <c r="F189" i="5" a="1"/>
  <c r="F189" i="5" s="1"/>
  <c r="F190" i="5" a="1"/>
  <c r="F190" i="5" s="1"/>
  <c r="F191" i="5" a="1"/>
  <c r="F191" i="5" s="1"/>
  <c r="F192" i="5" a="1"/>
  <c r="F192" i="5" s="1"/>
  <c r="F193" i="5" a="1"/>
  <c r="F193" i="5" s="1"/>
  <c r="F194" i="5" a="1"/>
  <c r="F194" i="5" s="1"/>
  <c r="F195" i="5" a="1"/>
  <c r="F195" i="5" s="1"/>
  <c r="F196" i="5" a="1"/>
  <c r="F196" i="5" s="1"/>
  <c r="F197" i="5" a="1"/>
  <c r="F197" i="5" s="1"/>
  <c r="F198" i="5" a="1"/>
  <c r="F198" i="5" s="1"/>
  <c r="F199" i="5" a="1"/>
  <c r="F199" i="5" s="1"/>
  <c r="F178" i="5" a="1"/>
  <c r="F178" i="5" s="1"/>
  <c r="D179" i="5" a="1"/>
  <c r="D179" i="5" s="1"/>
  <c r="D180" i="5" a="1"/>
  <c r="D180" i="5" s="1"/>
  <c r="D181" i="5" a="1"/>
  <c r="D181" i="5" s="1"/>
  <c r="D182" i="5" a="1"/>
  <c r="D182" i="5" s="1"/>
  <c r="D183" i="5" a="1"/>
  <c r="D183" i="5" s="1"/>
  <c r="D184" i="5" a="1"/>
  <c r="D184" i="5" s="1"/>
  <c r="D185" i="5" a="1"/>
  <c r="D185" i="5" s="1"/>
  <c r="D186" i="5" a="1"/>
  <c r="D186" i="5" s="1"/>
  <c r="D187" i="5" a="1"/>
  <c r="D187" i="5" s="1"/>
  <c r="D188" i="5" a="1"/>
  <c r="D188" i="5" s="1"/>
  <c r="D189" i="5" a="1"/>
  <c r="D189" i="5" s="1"/>
  <c r="D190" i="5" a="1"/>
  <c r="D190" i="5" s="1"/>
  <c r="D191" i="5" a="1"/>
  <c r="D191" i="5" s="1"/>
  <c r="D192" i="5" a="1"/>
  <c r="D192" i="5" s="1"/>
  <c r="D193" i="5" a="1"/>
  <c r="D193" i="5" s="1"/>
  <c r="D194" i="5" a="1"/>
  <c r="D194" i="5" s="1"/>
  <c r="D195" i="5" a="1"/>
  <c r="D195" i="5" s="1"/>
  <c r="D196" i="5" a="1"/>
  <c r="D196" i="5" s="1"/>
  <c r="D197" i="5" a="1"/>
  <c r="D197" i="5" s="1"/>
  <c r="D198" i="5" a="1"/>
  <c r="D198" i="5" s="1"/>
  <c r="D199" i="5" a="1"/>
  <c r="D199" i="5" s="1"/>
  <c r="D178" i="5" a="1"/>
  <c r="D178" i="5" s="1"/>
  <c r="E191" i="5" l="1"/>
  <c r="E181" i="5"/>
  <c r="G186" i="5"/>
  <c r="I197" i="5"/>
  <c r="E197" i="5"/>
  <c r="E190" i="5"/>
  <c r="E194" i="5"/>
  <c r="E184" i="5"/>
  <c r="G196" i="5"/>
  <c r="G192" i="5"/>
  <c r="K196" i="5"/>
  <c r="E178" i="5"/>
  <c r="E193" i="5"/>
  <c r="E187" i="5"/>
  <c r="G199" i="5"/>
  <c r="I194" i="5"/>
  <c r="G179" i="5"/>
  <c r="K187" i="5"/>
  <c r="K180" i="5"/>
  <c r="E183" i="5"/>
  <c r="G195" i="5"/>
  <c r="I178" i="5"/>
  <c r="I193" i="5"/>
  <c r="I180" i="5"/>
  <c r="K186" i="5"/>
  <c r="E196" i="5"/>
  <c r="E192" i="5"/>
  <c r="E189" i="5"/>
  <c r="E186" i="5"/>
  <c r="E182" i="5"/>
  <c r="G194" i="5"/>
  <c r="G191" i="5"/>
  <c r="G184" i="5"/>
  <c r="G181" i="5"/>
  <c r="I199" i="5"/>
  <c r="I192" i="5"/>
  <c r="I189" i="5"/>
  <c r="I186" i="5"/>
  <c r="I183" i="5"/>
  <c r="K198" i="5"/>
  <c r="K195" i="5"/>
  <c r="K188" i="5"/>
  <c r="K182" i="5"/>
  <c r="K179" i="5"/>
  <c r="G183" i="5"/>
  <c r="I191" i="5"/>
  <c r="I184" i="5"/>
  <c r="I181" i="5"/>
  <c r="K178" i="5"/>
  <c r="K181" i="5"/>
  <c r="K185" i="5"/>
  <c r="K189" i="5"/>
  <c r="K193" i="5"/>
  <c r="K197" i="5"/>
  <c r="K190" i="5"/>
  <c r="E180" i="5"/>
  <c r="G198" i="5"/>
  <c r="G188" i="5"/>
  <c r="G182" i="5"/>
  <c r="I196" i="5"/>
  <c r="I190" i="5"/>
  <c r="K199" i="5"/>
  <c r="K192" i="5"/>
  <c r="K183" i="5"/>
  <c r="E198" i="5"/>
  <c r="E195" i="5"/>
  <c r="E188" i="5"/>
  <c r="E185" i="5"/>
  <c r="G178" i="5"/>
  <c r="G197" i="5"/>
  <c r="G193" i="5"/>
  <c r="G190" i="5"/>
  <c r="G187" i="5"/>
  <c r="G180" i="5"/>
  <c r="I198" i="5"/>
  <c r="I195" i="5"/>
  <c r="I188" i="5"/>
  <c r="I185" i="5"/>
  <c r="I182" i="5"/>
  <c r="K194" i="5"/>
  <c r="K191" i="5"/>
  <c r="K184" i="5"/>
  <c r="I187" i="5"/>
  <c r="I179" i="5"/>
  <c r="G189" i="5"/>
  <c r="G185" i="5"/>
  <c r="E199" i="5"/>
  <c r="E179" i="5"/>
  <c r="F141" i="5"/>
  <c r="G141" i="5" s="1"/>
  <c r="F140" i="5"/>
  <c r="G140" i="5" s="1"/>
  <c r="F139" i="5"/>
  <c r="G139" i="5" s="1"/>
  <c r="F138" i="5"/>
  <c r="G138" i="5" s="1"/>
  <c r="E171" i="5"/>
  <c r="E170" i="5"/>
  <c r="E169" i="5"/>
  <c r="E168" i="5"/>
  <c r="D44" i="5"/>
  <c r="F44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G48" i="5" l="1"/>
  <c r="G52" i="5"/>
  <c r="G64" i="5"/>
  <c r="G49" i="5"/>
  <c r="G53" i="5"/>
  <c r="G57" i="5"/>
  <c r="G61" i="5"/>
  <c r="G65" i="5"/>
  <c r="G56" i="5"/>
  <c r="G46" i="5"/>
  <c r="G50" i="5"/>
  <c r="G54" i="5"/>
  <c r="G58" i="5"/>
  <c r="G62" i="5"/>
  <c r="G44" i="5"/>
  <c r="G60" i="5"/>
  <c r="G45" i="5"/>
  <c r="G47" i="5"/>
  <c r="G51" i="5"/>
  <c r="G55" i="5"/>
  <c r="G59" i="5"/>
  <c r="G63" i="5"/>
  <c r="H44" i="5"/>
  <c r="D138" i="5"/>
  <c r="E138" i="5" s="1"/>
  <c r="D141" i="5"/>
  <c r="E141" i="5" s="1"/>
  <c r="D140" i="5"/>
  <c r="E140" i="5" s="1"/>
  <c r="D139" i="5"/>
  <c r="E139" i="5" s="1"/>
  <c r="D46" i="5" l="1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45" i="5"/>
  <c r="H56" i="5" l="1"/>
  <c r="E56" i="5"/>
  <c r="H48" i="5"/>
  <c r="E48" i="5"/>
  <c r="H63" i="5"/>
  <c r="E63" i="5"/>
  <c r="H59" i="5"/>
  <c r="E59" i="5"/>
  <c r="H55" i="5"/>
  <c r="E55" i="5"/>
  <c r="H51" i="5"/>
  <c r="E51" i="5"/>
  <c r="H47" i="5"/>
  <c r="E47" i="5"/>
  <c r="H64" i="5"/>
  <c r="E64" i="5"/>
  <c r="E45" i="5"/>
  <c r="E44" i="5"/>
  <c r="H58" i="5"/>
  <c r="E58" i="5"/>
  <c r="H54" i="5"/>
  <c r="E54" i="5"/>
  <c r="H50" i="5"/>
  <c r="E50" i="5"/>
  <c r="H46" i="5"/>
  <c r="E46" i="5"/>
  <c r="H60" i="5"/>
  <c r="E60" i="5"/>
  <c r="H52" i="5"/>
  <c r="E52" i="5"/>
  <c r="H62" i="5"/>
  <c r="E62" i="5"/>
  <c r="H65" i="5"/>
  <c r="E65" i="5"/>
  <c r="H61" i="5"/>
  <c r="E61" i="5"/>
  <c r="H57" i="5"/>
  <c r="E57" i="5"/>
  <c r="H53" i="5"/>
  <c r="E53" i="5"/>
  <c r="H49" i="5"/>
  <c r="E49" i="5"/>
  <c r="H45" i="5"/>
  <c r="CT62" i="4"/>
  <c r="CP62" i="4"/>
  <c r="CL62" i="4"/>
  <c r="CH62" i="4"/>
  <c r="CD62" i="4"/>
  <c r="BZ62" i="4"/>
  <c r="BV62" i="4"/>
  <c r="BR62" i="4"/>
  <c r="BN62" i="4"/>
  <c r="BJ62" i="4"/>
  <c r="BF62" i="4"/>
  <c r="BB62" i="4"/>
  <c r="AX62" i="4"/>
  <c r="AT62" i="4"/>
  <c r="AP62" i="4"/>
  <c r="AL62" i="4"/>
  <c r="AH62" i="4"/>
  <c r="AD62" i="4"/>
  <c r="Z62" i="4"/>
  <c r="V62" i="4"/>
  <c r="R62" i="4"/>
  <c r="N62" i="4"/>
  <c r="J62" i="4"/>
  <c r="F62" i="4"/>
  <c r="CW61" i="4"/>
  <c r="CV61" i="4"/>
  <c r="CU61" i="4"/>
  <c r="CT61" i="4"/>
  <c r="CS61" i="4"/>
  <c r="CR61" i="4"/>
  <c r="CQ61" i="4"/>
  <c r="CP61" i="4"/>
  <c r="CO61" i="4"/>
  <c r="CN61" i="4"/>
  <c r="CM61" i="4"/>
  <c r="CL61" i="4"/>
  <c r="CK61" i="4"/>
  <c r="CJ61" i="4"/>
  <c r="CI61" i="4"/>
  <c r="CH61" i="4"/>
  <c r="CG61" i="4"/>
  <c r="CF61" i="4"/>
  <c r="CE61" i="4"/>
  <c r="CD61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BO61" i="4"/>
  <c r="BN61" i="4"/>
  <c r="BM61" i="4"/>
  <c r="BL61" i="4"/>
  <c r="BK61" i="4"/>
  <c r="BJ61" i="4"/>
  <c r="BI61" i="4"/>
  <c r="BH61" i="4"/>
  <c r="BG61" i="4"/>
  <c r="BF61" i="4"/>
  <c r="BE61" i="4"/>
  <c r="BD61" i="4"/>
  <c r="BC61" i="4"/>
  <c r="BB61" i="4"/>
  <c r="BA61" i="4"/>
  <c r="AZ61" i="4"/>
  <c r="AY61" i="4"/>
  <c r="AX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CW60" i="4"/>
  <c r="CV60" i="4"/>
  <c r="CU60" i="4"/>
  <c r="CT60" i="4"/>
  <c r="CS60" i="4"/>
  <c r="CR60" i="4"/>
  <c r="CQ60" i="4"/>
  <c r="CP60" i="4"/>
  <c r="CO60" i="4"/>
  <c r="CN60" i="4"/>
  <c r="CM60" i="4"/>
  <c r="CL60" i="4"/>
  <c r="CK60" i="4"/>
  <c r="CJ60" i="4"/>
  <c r="CI60" i="4"/>
  <c r="CH60" i="4"/>
  <c r="CG60" i="4"/>
  <c r="CF60" i="4"/>
  <c r="CE60" i="4"/>
  <c r="CD60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CW59" i="4"/>
  <c r="CV59" i="4"/>
  <c r="CU59" i="4"/>
  <c r="CT59" i="4"/>
  <c r="CS59" i="4"/>
  <c r="CR59" i="4"/>
  <c r="CQ59" i="4"/>
  <c r="CP59" i="4"/>
  <c r="CO59" i="4"/>
  <c r="CN59" i="4"/>
  <c r="CM59" i="4"/>
  <c r="CL59" i="4"/>
  <c r="CK59" i="4"/>
  <c r="CJ59" i="4"/>
  <c r="CI59" i="4"/>
  <c r="CH59" i="4"/>
  <c r="CG59" i="4"/>
  <c r="CF59" i="4"/>
  <c r="CE59" i="4"/>
  <c r="CD59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CW58" i="4"/>
  <c r="CV58" i="4"/>
  <c r="CU58" i="4"/>
  <c r="CT58" i="4"/>
  <c r="CS58" i="4"/>
  <c r="CR58" i="4"/>
  <c r="CQ58" i="4"/>
  <c r="CP58" i="4"/>
  <c r="CO58" i="4"/>
  <c r="CN58" i="4"/>
  <c r="CM58" i="4"/>
  <c r="CL58" i="4"/>
  <c r="CK58" i="4"/>
  <c r="CJ58" i="4"/>
  <c r="CI58" i="4"/>
  <c r="CH58" i="4"/>
  <c r="CG58" i="4"/>
  <c r="CF58" i="4"/>
  <c r="CE58" i="4"/>
  <c r="CD58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CW56" i="4"/>
  <c r="CV56" i="4"/>
  <c r="CU56" i="4"/>
  <c r="CT56" i="4"/>
  <c r="CS56" i="4"/>
  <c r="CR56" i="4"/>
  <c r="CQ56" i="4"/>
  <c r="CP56" i="4"/>
  <c r="CO56" i="4"/>
  <c r="CN56" i="4"/>
  <c r="CM56" i="4"/>
  <c r="CL56" i="4"/>
  <c r="CK56" i="4"/>
  <c r="CJ56" i="4"/>
  <c r="CI56" i="4"/>
  <c r="CH56" i="4"/>
  <c r="CG56" i="4"/>
  <c r="CF56" i="4"/>
  <c r="CE56" i="4"/>
  <c r="CD56" i="4"/>
  <c r="CC56" i="4"/>
  <c r="CB56" i="4"/>
  <c r="CA56" i="4"/>
  <c r="BZ56" i="4"/>
  <c r="BY56" i="4"/>
  <c r="BX56" i="4"/>
  <c r="BW56" i="4"/>
  <c r="BV56" i="4"/>
  <c r="BU56" i="4"/>
  <c r="BT56" i="4"/>
  <c r="BS56" i="4"/>
  <c r="BR56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CW50" i="4"/>
  <c r="CW62" i="4" s="1"/>
  <c r="CV50" i="4"/>
  <c r="CV62" i="4" s="1"/>
  <c r="CU50" i="4"/>
  <c r="CU62" i="4" s="1"/>
  <c r="CT50" i="4"/>
  <c r="CS50" i="4"/>
  <c r="CS62" i="4" s="1"/>
  <c r="CR50" i="4"/>
  <c r="CR62" i="4" s="1"/>
  <c r="CQ50" i="4"/>
  <c r="CQ62" i="4" s="1"/>
  <c r="CP50" i="4"/>
  <c r="CO50" i="4"/>
  <c r="CO62" i="4" s="1"/>
  <c r="CN50" i="4"/>
  <c r="CN62" i="4" s="1"/>
  <c r="CM50" i="4"/>
  <c r="CM62" i="4" s="1"/>
  <c r="CL50" i="4"/>
  <c r="CK50" i="4"/>
  <c r="CK62" i="4" s="1"/>
  <c r="CJ50" i="4"/>
  <c r="CJ62" i="4" s="1"/>
  <c r="CI50" i="4"/>
  <c r="CI62" i="4" s="1"/>
  <c r="CH50" i="4"/>
  <c r="CG50" i="4"/>
  <c r="CG62" i="4" s="1"/>
  <c r="CF50" i="4"/>
  <c r="CF62" i="4" s="1"/>
  <c r="CE50" i="4"/>
  <c r="CE62" i="4" s="1"/>
  <c r="CD50" i="4"/>
  <c r="CC50" i="4"/>
  <c r="CC62" i="4" s="1"/>
  <c r="CB50" i="4"/>
  <c r="CB62" i="4" s="1"/>
  <c r="CA50" i="4"/>
  <c r="CA62" i="4" s="1"/>
  <c r="BZ50" i="4"/>
  <c r="BY50" i="4"/>
  <c r="BY62" i="4" s="1"/>
  <c r="BX50" i="4"/>
  <c r="BX62" i="4" s="1"/>
  <c r="BW50" i="4"/>
  <c r="BW62" i="4" s="1"/>
  <c r="BV50" i="4"/>
  <c r="BU50" i="4"/>
  <c r="BU62" i="4" s="1"/>
  <c r="BT50" i="4"/>
  <c r="BT62" i="4" s="1"/>
  <c r="BS50" i="4"/>
  <c r="BS62" i="4" s="1"/>
  <c r="BR50" i="4"/>
  <c r="BQ50" i="4"/>
  <c r="BQ62" i="4" s="1"/>
  <c r="BP50" i="4"/>
  <c r="BP62" i="4" s="1"/>
  <c r="BO50" i="4"/>
  <c r="BO62" i="4" s="1"/>
  <c r="BN50" i="4"/>
  <c r="BM50" i="4"/>
  <c r="BM62" i="4" s="1"/>
  <c r="BL50" i="4"/>
  <c r="BL62" i="4" s="1"/>
  <c r="BK50" i="4"/>
  <c r="BK62" i="4" s="1"/>
  <c r="BJ50" i="4"/>
  <c r="BI50" i="4"/>
  <c r="BI62" i="4" s="1"/>
  <c r="BH50" i="4"/>
  <c r="BH62" i="4" s="1"/>
  <c r="BG50" i="4"/>
  <c r="BG62" i="4" s="1"/>
  <c r="BF50" i="4"/>
  <c r="BE50" i="4"/>
  <c r="BE62" i="4" s="1"/>
  <c r="BD50" i="4"/>
  <c r="BD62" i="4" s="1"/>
  <c r="BC50" i="4"/>
  <c r="BC62" i="4" s="1"/>
  <c r="BB50" i="4"/>
  <c r="BA50" i="4"/>
  <c r="BA62" i="4" s="1"/>
  <c r="AZ50" i="4"/>
  <c r="AZ62" i="4" s="1"/>
  <c r="AY50" i="4"/>
  <c r="AY62" i="4" s="1"/>
  <c r="AX50" i="4"/>
  <c r="AW50" i="4"/>
  <c r="AW62" i="4" s="1"/>
  <c r="AV50" i="4"/>
  <c r="AV62" i="4" s="1"/>
  <c r="AU50" i="4"/>
  <c r="AU62" i="4" s="1"/>
  <c r="AT50" i="4"/>
  <c r="AS50" i="4"/>
  <c r="AS62" i="4" s="1"/>
  <c r="AR50" i="4"/>
  <c r="AR62" i="4" s="1"/>
  <c r="AQ50" i="4"/>
  <c r="AQ62" i="4" s="1"/>
  <c r="AP50" i="4"/>
  <c r="AO50" i="4"/>
  <c r="AO62" i="4" s="1"/>
  <c r="AN50" i="4"/>
  <c r="AN62" i="4" s="1"/>
  <c r="AM50" i="4"/>
  <c r="AM62" i="4" s="1"/>
  <c r="AL50" i="4"/>
  <c r="AK50" i="4"/>
  <c r="AK62" i="4" s="1"/>
  <c r="AJ50" i="4"/>
  <c r="AJ62" i="4" s="1"/>
  <c r="AI50" i="4"/>
  <c r="AI62" i="4" s="1"/>
  <c r="AH50" i="4"/>
  <c r="AG50" i="4"/>
  <c r="AG62" i="4" s="1"/>
  <c r="AF50" i="4"/>
  <c r="AF62" i="4" s="1"/>
  <c r="AE50" i="4"/>
  <c r="AE62" i="4" s="1"/>
  <c r="AD50" i="4"/>
  <c r="AC50" i="4"/>
  <c r="AC62" i="4" s="1"/>
  <c r="AB50" i="4"/>
  <c r="AB62" i="4" s="1"/>
  <c r="AA50" i="4"/>
  <c r="AA62" i="4" s="1"/>
  <c r="Z50" i="4"/>
  <c r="Y50" i="4"/>
  <c r="Y62" i="4" s="1"/>
  <c r="X50" i="4"/>
  <c r="X62" i="4" s="1"/>
  <c r="W50" i="4"/>
  <c r="W62" i="4" s="1"/>
  <c r="V50" i="4"/>
  <c r="U50" i="4"/>
  <c r="U62" i="4" s="1"/>
  <c r="T50" i="4"/>
  <c r="T62" i="4" s="1"/>
  <c r="S50" i="4"/>
  <c r="S62" i="4" s="1"/>
  <c r="R50" i="4"/>
  <c r="Q50" i="4"/>
  <c r="Q62" i="4" s="1"/>
  <c r="P50" i="4"/>
  <c r="P62" i="4" s="1"/>
  <c r="O50" i="4"/>
  <c r="O62" i="4" s="1"/>
  <c r="N50" i="4"/>
  <c r="M50" i="4"/>
  <c r="M62" i="4" s="1"/>
  <c r="L50" i="4"/>
  <c r="L62" i="4" s="1"/>
  <c r="K50" i="4"/>
  <c r="K62" i="4" s="1"/>
  <c r="J50" i="4"/>
  <c r="I50" i="4"/>
  <c r="I62" i="4" s="1"/>
  <c r="H50" i="4"/>
  <c r="H62" i="4" s="1"/>
  <c r="G50" i="4"/>
  <c r="G62" i="4" s="1"/>
  <c r="F50" i="4"/>
  <c r="E50" i="4"/>
  <c r="D50" i="4"/>
  <c r="C50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56" i="4"/>
  <c r="B50" i="4"/>
  <c r="B58" i="4"/>
  <c r="D62" i="4" l="1"/>
  <c r="D375" i="5"/>
  <c r="E375" i="5" s="1"/>
  <c r="F375" i="5"/>
  <c r="G375" i="5" s="1"/>
  <c r="H375" i="5"/>
  <c r="I375" i="5" s="1"/>
  <c r="J375" i="5"/>
  <c r="K375" i="5" s="1"/>
  <c r="F297" i="5"/>
  <c r="G297" i="5" s="1"/>
  <c r="H297" i="5"/>
  <c r="I297" i="5" s="1"/>
  <c r="J297" i="5"/>
  <c r="K297" i="5" s="1"/>
  <c r="D297" i="5"/>
  <c r="E297" i="5" s="1"/>
  <c r="D379" i="5"/>
  <c r="E379" i="5" s="1"/>
  <c r="F379" i="5"/>
  <c r="G379" i="5" s="1"/>
  <c r="J379" i="5"/>
  <c r="K379" i="5" s="1"/>
  <c r="H379" i="5"/>
  <c r="I379" i="5" s="1"/>
  <c r="F301" i="5"/>
  <c r="G301" i="5" s="1"/>
  <c r="H301" i="5"/>
  <c r="I301" i="5" s="1"/>
  <c r="J301" i="5"/>
  <c r="K301" i="5" s="1"/>
  <c r="D301" i="5"/>
  <c r="E301" i="5" s="1"/>
  <c r="F367" i="5"/>
  <c r="G367" i="5" s="1"/>
  <c r="D367" i="5"/>
  <c r="E367" i="5" s="1"/>
  <c r="H367" i="5"/>
  <c r="I367" i="5" s="1"/>
  <c r="J367" i="5"/>
  <c r="K367" i="5" s="1"/>
  <c r="E62" i="4"/>
  <c r="F289" i="5"/>
  <c r="G289" i="5" s="1"/>
  <c r="H289" i="5"/>
  <c r="I289" i="5" s="1"/>
  <c r="D289" i="5"/>
  <c r="E289" i="5" s="1"/>
  <c r="J289" i="5"/>
  <c r="K289" i="5" s="1"/>
  <c r="I45" i="5"/>
  <c r="I44" i="5"/>
  <c r="I53" i="5"/>
  <c r="I61" i="5"/>
  <c r="I62" i="5"/>
  <c r="I60" i="5"/>
  <c r="I50" i="5"/>
  <c r="I58" i="5"/>
  <c r="I64" i="5"/>
  <c r="I51" i="5"/>
  <c r="I59" i="5"/>
  <c r="I48" i="5"/>
  <c r="I49" i="5"/>
  <c r="I57" i="5"/>
  <c r="I65" i="5"/>
  <c r="I52" i="5"/>
  <c r="I46" i="5"/>
  <c r="I54" i="5"/>
  <c r="I47" i="5"/>
  <c r="I55" i="5"/>
  <c r="I63" i="5"/>
  <c r="I56" i="5"/>
  <c r="F222" i="5"/>
  <c r="G222" i="5" s="1"/>
  <c r="D222" i="5"/>
  <c r="E222" i="5" s="1"/>
  <c r="H138" i="5"/>
  <c r="I138" i="5" s="1"/>
  <c r="H222" i="5"/>
  <c r="I222" i="5" s="1"/>
  <c r="J222" i="5"/>
  <c r="K222" i="5" s="1"/>
  <c r="D218" i="5"/>
  <c r="E218" i="5" s="1"/>
  <c r="F142" i="5"/>
  <c r="G142" i="5" s="1"/>
  <c r="F218" i="5"/>
  <c r="G218" i="5" s="1"/>
  <c r="H218" i="5"/>
  <c r="I218" i="5" s="1"/>
  <c r="J218" i="5"/>
  <c r="K218" i="5" s="1"/>
  <c r="C62" i="4"/>
  <c r="F210" i="5"/>
  <c r="G210" i="5" s="1"/>
  <c r="D210" i="5"/>
  <c r="E210" i="5" s="1"/>
  <c r="H210" i="5"/>
  <c r="I210" i="5" s="1"/>
  <c r="J210" i="5"/>
  <c r="K210" i="5" s="1"/>
  <c r="D142" i="5"/>
  <c r="E142" i="5" s="1"/>
  <c r="B62" i="4"/>
  <c r="K36" i="5"/>
  <c r="K37" i="5"/>
  <c r="K35" i="5"/>
  <c r="K32" i="5"/>
  <c r="K31" i="5"/>
  <c r="K30" i="5"/>
  <c r="K29" i="5"/>
  <c r="E38" i="5"/>
  <c r="E37" i="5"/>
  <c r="E36" i="5"/>
  <c r="E30" i="5"/>
  <c r="E31" i="5"/>
  <c r="E32" i="5"/>
  <c r="E29" i="5"/>
  <c r="F383" i="5" l="1"/>
  <c r="G383" i="5" s="1"/>
  <c r="J383" i="5"/>
  <c r="K383" i="5" s="1"/>
  <c r="D383" i="5"/>
  <c r="E383" i="5" s="1"/>
  <c r="H383" i="5"/>
  <c r="I383" i="5" s="1"/>
  <c r="D305" i="5"/>
  <c r="E305" i="5" s="1"/>
  <c r="J305" i="5"/>
  <c r="K305" i="5" s="1"/>
  <c r="H305" i="5"/>
  <c r="I305" i="5" s="1"/>
  <c r="F305" i="5"/>
  <c r="G305" i="5" s="1"/>
  <c r="J226" i="5"/>
  <c r="K226" i="5" s="1"/>
  <c r="D226" i="5"/>
  <c r="E226" i="5" s="1"/>
  <c r="H226" i="5"/>
  <c r="I226" i="5" s="1"/>
  <c r="F226" i="5"/>
  <c r="G226" i="5" s="1"/>
  <c r="H142" i="5"/>
  <c r="I142" i="5" s="1"/>
  <c r="K28" i="5"/>
  <c r="E34" i="5"/>
  <c r="E28" i="5"/>
  <c r="I12" i="5"/>
  <c r="I11" i="5"/>
  <c r="I10" i="5"/>
  <c r="D10" i="5"/>
  <c r="D11" i="5"/>
  <c r="K21" i="5" l="1"/>
  <c r="K22" i="5"/>
  <c r="K23" i="5"/>
  <c r="D12" i="5"/>
  <c r="B23" i="4" l="1"/>
  <c r="D7" i="5" l="1"/>
  <c r="B61" i="4" l="1"/>
  <c r="B60" i="4"/>
  <c r="B59" i="4"/>
  <c r="H380" i="5" l="1"/>
  <c r="I380" i="5" s="1"/>
  <c r="D380" i="5"/>
  <c r="E380" i="5" s="1"/>
  <c r="J380" i="5"/>
  <c r="K380" i="5" s="1"/>
  <c r="F380" i="5"/>
  <c r="G380" i="5" s="1"/>
  <c r="F302" i="5"/>
  <c r="G302" i="5" s="1"/>
  <c r="H302" i="5"/>
  <c r="I302" i="5" s="1"/>
  <c r="D302" i="5"/>
  <c r="E302" i="5" s="1"/>
  <c r="J302" i="5"/>
  <c r="K302" i="5" s="1"/>
  <c r="D223" i="5"/>
  <c r="E223" i="5" s="1"/>
  <c r="H139" i="5"/>
  <c r="I139" i="5" s="1"/>
  <c r="H223" i="5"/>
  <c r="I223" i="5" s="1"/>
  <c r="F223" i="5"/>
  <c r="G223" i="5" s="1"/>
  <c r="J223" i="5"/>
  <c r="K223" i="5" s="1"/>
  <c r="D381" i="5"/>
  <c r="E381" i="5" s="1"/>
  <c r="H381" i="5"/>
  <c r="I381" i="5" s="1"/>
  <c r="J381" i="5"/>
  <c r="K381" i="5" s="1"/>
  <c r="F381" i="5"/>
  <c r="G381" i="5" s="1"/>
  <c r="J303" i="5"/>
  <c r="K303" i="5" s="1"/>
  <c r="H303" i="5"/>
  <c r="I303" i="5" s="1"/>
  <c r="D303" i="5"/>
  <c r="E303" i="5" s="1"/>
  <c r="F303" i="5"/>
  <c r="G303" i="5" s="1"/>
  <c r="J224" i="5"/>
  <c r="K224" i="5" s="1"/>
  <c r="F224" i="5"/>
  <c r="G224" i="5" s="1"/>
  <c r="D224" i="5"/>
  <c r="E224" i="5" s="1"/>
  <c r="H224" i="5"/>
  <c r="I224" i="5" s="1"/>
  <c r="H140" i="5"/>
  <c r="I140" i="5" s="1"/>
  <c r="D382" i="5"/>
  <c r="E382" i="5" s="1"/>
  <c r="F382" i="5"/>
  <c r="G382" i="5" s="1"/>
  <c r="H382" i="5"/>
  <c r="I382" i="5" s="1"/>
  <c r="J382" i="5"/>
  <c r="K382" i="5" s="1"/>
  <c r="J304" i="5"/>
  <c r="K304" i="5" s="1"/>
  <c r="F304" i="5"/>
  <c r="G304" i="5" s="1"/>
  <c r="H304" i="5"/>
  <c r="I304" i="5" s="1"/>
  <c r="D304" i="5"/>
  <c r="E304" i="5" s="1"/>
  <c r="F225" i="5"/>
  <c r="G225" i="5" s="1"/>
  <c r="J225" i="5"/>
  <c r="K225" i="5" s="1"/>
  <c r="H225" i="5"/>
  <c r="I225" i="5" s="1"/>
  <c r="H141" i="5"/>
  <c r="I141" i="5" s="1"/>
  <c r="D225" i="5"/>
  <c r="E225" i="5" s="1"/>
  <c r="K34" i="5"/>
  <c r="K24" i="5" l="1"/>
</calcChain>
</file>

<file path=xl/sharedStrings.xml><?xml version="1.0" encoding="utf-8"?>
<sst xmlns="http://schemas.openxmlformats.org/spreadsheetml/2006/main" count="603" uniqueCount="239">
  <si>
    <t>Patient n°1</t>
  </si>
  <si>
    <t>Grossesse</t>
  </si>
  <si>
    <t>Sexe masculin</t>
  </si>
  <si>
    <t>Cystite aiguë à risque de complication</t>
  </si>
  <si>
    <t>Signe gravité</t>
  </si>
  <si>
    <r>
      <t xml:space="preserve">Sepsis sévère (qSOFA </t>
    </r>
    <r>
      <rPr>
        <sz val="11"/>
        <color theme="1"/>
        <rFont val="Calibri"/>
        <family val="2"/>
      </rPr>
      <t>≥ 2)</t>
    </r>
  </si>
  <si>
    <t>Choc septique</t>
  </si>
  <si>
    <t>En cours de traitement (contrôle)</t>
  </si>
  <si>
    <t>Au début des symptômes</t>
  </si>
  <si>
    <t>Au début des symptômes et en contrôle</t>
  </si>
  <si>
    <t>Colonisation urinaire simple</t>
  </si>
  <si>
    <t>Colonisation urinaire gravidique</t>
  </si>
  <si>
    <t>Stratégie d'antibiothérapie</t>
  </si>
  <si>
    <t>Identification de la pathologie</t>
  </si>
  <si>
    <t>Cystite gravidique</t>
  </si>
  <si>
    <t>Nitrofurantoïne</t>
  </si>
  <si>
    <t>PNA avec choc septique</t>
  </si>
  <si>
    <t>Ciprofloxacine</t>
  </si>
  <si>
    <t>Lévofloxacine</t>
  </si>
  <si>
    <t>Triméthoprime</t>
  </si>
  <si>
    <t>Cotrimoxazole</t>
  </si>
  <si>
    <t>Fosfomycine trométamol</t>
  </si>
  <si>
    <t>Aztréonam</t>
  </si>
  <si>
    <t>Âge (ans)</t>
  </si>
  <si>
    <t>Amikacine</t>
  </si>
  <si>
    <t>Amoxicilline</t>
  </si>
  <si>
    <t>Céfixime</t>
  </si>
  <si>
    <t>Céfotaxime</t>
  </si>
  <si>
    <t>Céfoxitine</t>
  </si>
  <si>
    <t>Ceftriaxone</t>
  </si>
  <si>
    <t>Témocilline</t>
  </si>
  <si>
    <t>Ofloxacine</t>
  </si>
  <si>
    <t>Pivmécillinam</t>
  </si>
  <si>
    <t>%</t>
  </si>
  <si>
    <t>Sexe</t>
  </si>
  <si>
    <t>Molécule</t>
  </si>
  <si>
    <t>Posologie</t>
  </si>
  <si>
    <t>Conformité de la prescription</t>
  </si>
  <si>
    <t>Symptômes</t>
  </si>
  <si>
    <t>Facteurs de risques de complication</t>
  </si>
  <si>
    <t>Anomalie de l'arbre urinaire</t>
  </si>
  <si>
    <t>Clairance créatinine &lt; 30 mL/min</t>
  </si>
  <si>
    <t>Age ≥ 75 ans</t>
  </si>
  <si>
    <t>Age ≥ 65 avec au moins 3 critères de fragilité (Fried et al.)</t>
  </si>
  <si>
    <t>Pathologie</t>
  </si>
  <si>
    <t>Signe de gravité n°1</t>
  </si>
  <si>
    <t>Autre signe de gravité</t>
  </si>
  <si>
    <t>Signe de gravité n°2</t>
  </si>
  <si>
    <t>Geste urologique (hors sondage simple)</t>
  </si>
  <si>
    <t xml:space="preserve">Infections urinaires </t>
  </si>
  <si>
    <t>Cystite aiguë simple</t>
  </si>
  <si>
    <t>Si oui, quel résultat ?</t>
  </si>
  <si>
    <t>Bandelette urinaire</t>
  </si>
  <si>
    <t>Leucocytes + et nitrites +</t>
  </si>
  <si>
    <t>Leucocytes + et nitrites -</t>
  </si>
  <si>
    <t>Leucocytes - et nitrites +</t>
  </si>
  <si>
    <t>Leucocytes - et nitrites -</t>
  </si>
  <si>
    <t>Si oui, à quel moment ?</t>
  </si>
  <si>
    <t>ECBU</t>
  </si>
  <si>
    <t>Sans symptôme</t>
  </si>
  <si>
    <t>IUM avec choc septique</t>
  </si>
  <si>
    <t>Autre</t>
  </si>
  <si>
    <t>Antibiothérapie adaptée</t>
  </si>
  <si>
    <t>Pipéracilline/Tazobactam</t>
  </si>
  <si>
    <t>Imipénème</t>
  </si>
  <si>
    <t>Méropénème</t>
  </si>
  <si>
    <t>Ertapénème</t>
  </si>
  <si>
    <r>
      <t xml:space="preserve">IUM avec qSOFA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2 sans choc septique</t>
    </r>
  </si>
  <si>
    <t>PNA simple</t>
  </si>
  <si>
    <t>PNA à risque de complication</t>
  </si>
  <si>
    <t>PNA avec qSOFA ≥ 2 sans choc septique</t>
  </si>
  <si>
    <t>Si autre, précisez :</t>
  </si>
  <si>
    <t>Patient n°2</t>
  </si>
  <si>
    <t>Patient n°3</t>
  </si>
  <si>
    <t>Patient n°4</t>
  </si>
  <si>
    <t>Patient n°5</t>
  </si>
  <si>
    <t>Patient n°6</t>
  </si>
  <si>
    <t>Patient n°7</t>
  </si>
  <si>
    <t>Patient n°8</t>
  </si>
  <si>
    <t>Patient n°9</t>
  </si>
  <si>
    <t>Patient n°10</t>
  </si>
  <si>
    <t>Patient n°11</t>
  </si>
  <si>
    <t>Patient n°12</t>
  </si>
  <si>
    <t>Patient n°13</t>
  </si>
  <si>
    <t>Patient n°14</t>
  </si>
  <si>
    <t>Patient n°15</t>
  </si>
  <si>
    <t>Patient n°16</t>
  </si>
  <si>
    <t>Patient n°17</t>
  </si>
  <si>
    <t>Patient n°18</t>
  </si>
  <si>
    <t>Patient n°19</t>
  </si>
  <si>
    <t>Patient n°20</t>
  </si>
  <si>
    <t>Patient n°21</t>
  </si>
  <si>
    <t>Patient n°22</t>
  </si>
  <si>
    <t>Patient n°23</t>
  </si>
  <si>
    <t>Patient n°24</t>
  </si>
  <si>
    <t>Patient n°25</t>
  </si>
  <si>
    <t>Patient n°26</t>
  </si>
  <si>
    <t>Patient n°27</t>
  </si>
  <si>
    <t>Patient n°28</t>
  </si>
  <si>
    <t>Patient n°29</t>
  </si>
  <si>
    <t>Patient n°30</t>
  </si>
  <si>
    <t>Patient n°31</t>
  </si>
  <si>
    <t>Patient n°32</t>
  </si>
  <si>
    <t>Patient n°33</t>
  </si>
  <si>
    <t>Patient n°34</t>
  </si>
  <si>
    <t>Patient n°35</t>
  </si>
  <si>
    <t>Patient n°36</t>
  </si>
  <si>
    <t>Patient n°37</t>
  </si>
  <si>
    <t>Patient n°38</t>
  </si>
  <si>
    <t>Patient n°39</t>
  </si>
  <si>
    <t>Patient n°40</t>
  </si>
  <si>
    <t>Patient n°41</t>
  </si>
  <si>
    <t>Patient n°42</t>
  </si>
  <si>
    <t>Patient n°43</t>
  </si>
  <si>
    <t>Patient n°44</t>
  </si>
  <si>
    <t>Patient n°45</t>
  </si>
  <si>
    <t>Patient n°46</t>
  </si>
  <si>
    <t>Patient n°47</t>
  </si>
  <si>
    <t>Patient n°48</t>
  </si>
  <si>
    <t>Patient n°49</t>
  </si>
  <si>
    <t>Patient n°50</t>
  </si>
  <si>
    <t>IUM avec qSOFA ≥ 2 sans choc septique</t>
  </si>
  <si>
    <t>Antibiothérapie probabiliste</t>
  </si>
  <si>
    <t>Nbre patients</t>
  </si>
  <si>
    <t>IUM paucisymptomatique</t>
  </si>
  <si>
    <t>Ertapénem</t>
  </si>
  <si>
    <t>Imipénem</t>
  </si>
  <si>
    <t>Méropénem</t>
  </si>
  <si>
    <t>Clairance de la créatinine (mL/min/1,73m2)</t>
  </si>
  <si>
    <t>Immunodépression grave</t>
  </si>
  <si>
    <t>Antibiotiques - toutes indications confondues</t>
  </si>
  <si>
    <t>Patient n°51</t>
  </si>
  <si>
    <t>Patient n°52</t>
  </si>
  <si>
    <t>Patient n°53</t>
  </si>
  <si>
    <t>Patient n°54</t>
  </si>
  <si>
    <t>Patient n°55</t>
  </si>
  <si>
    <t>Patient n°56</t>
  </si>
  <si>
    <t>Patient n°57</t>
  </si>
  <si>
    <t>Patient n°58</t>
  </si>
  <si>
    <t>Patient n°59</t>
  </si>
  <si>
    <t>Patient n°60</t>
  </si>
  <si>
    <t>Patient n°61</t>
  </si>
  <si>
    <t>Patient n°62</t>
  </si>
  <si>
    <t>Patient n°63</t>
  </si>
  <si>
    <t>Patient n°64</t>
  </si>
  <si>
    <t>Patient n°65</t>
  </si>
  <si>
    <t>Patient n°66</t>
  </si>
  <si>
    <t>Patient n°67</t>
  </si>
  <si>
    <t>Patient n°68</t>
  </si>
  <si>
    <t>Patient n°69</t>
  </si>
  <si>
    <t>Patient n°70</t>
  </si>
  <si>
    <t>Patient n°71</t>
  </si>
  <si>
    <t>Patient n°72</t>
  </si>
  <si>
    <t>Patient n°73</t>
  </si>
  <si>
    <t>Patient n°74</t>
  </si>
  <si>
    <t>Patient n°75</t>
  </si>
  <si>
    <t>Patient n°76</t>
  </si>
  <si>
    <t>Patient n°77</t>
  </si>
  <si>
    <t>Patient n°78</t>
  </si>
  <si>
    <t>Patient n°79</t>
  </si>
  <si>
    <t>Patient n°80</t>
  </si>
  <si>
    <t>Patient n°81</t>
  </si>
  <si>
    <t>Patient n°82</t>
  </si>
  <si>
    <t>Patient n°83</t>
  </si>
  <si>
    <t>Patient n°84</t>
  </si>
  <si>
    <t>Patient n°85</t>
  </si>
  <si>
    <t>Patient n°86</t>
  </si>
  <si>
    <t>Patient n°87</t>
  </si>
  <si>
    <t>Patient n°88</t>
  </si>
  <si>
    <t>Patient n°89</t>
  </si>
  <si>
    <t>Patient n°90</t>
  </si>
  <si>
    <t>Patient n°91</t>
  </si>
  <si>
    <t>Patient n°92</t>
  </si>
  <si>
    <t>Patient n°93</t>
  </si>
  <si>
    <t>Patient n°94</t>
  </si>
  <si>
    <t>Patient n°95</t>
  </si>
  <si>
    <t>Patient n°96</t>
  </si>
  <si>
    <t>Patient n°97</t>
  </si>
  <si>
    <t>Patient n°98</t>
  </si>
  <si>
    <t>Patient n°99</t>
  </si>
  <si>
    <t>Patient n°100</t>
  </si>
  <si>
    <t>Conformité de l'antibiothérapie adaptée</t>
  </si>
  <si>
    <t>Amoxicilline/Ac. clavulanique</t>
  </si>
  <si>
    <t>Types d'infections urinaires</t>
  </si>
  <si>
    <t>Conformité antibiothérapie probabiliste</t>
  </si>
  <si>
    <t>Conformité globale de l'antibiothérapie</t>
  </si>
  <si>
    <t>Cystite aiguë récidivante</t>
  </si>
  <si>
    <t>Recommandations de traitement SPILF/HAS</t>
  </si>
  <si>
    <t>Signes cliniques de gravité</t>
  </si>
  <si>
    <t>Réalisation d'un ECBU</t>
  </si>
  <si>
    <t>Durée de traitement</t>
  </si>
  <si>
    <t>Justification si antibiotique non présent dans les recommandations</t>
  </si>
  <si>
    <t>Conformité de l'antibiothérapie</t>
  </si>
  <si>
    <t>Prescription globale</t>
  </si>
  <si>
    <t>Avec symptômes</t>
  </si>
  <si>
    <t>Facteur de risque de complication n°1</t>
  </si>
  <si>
    <t>Facteur de risque de complication n°2</t>
  </si>
  <si>
    <t>Facteur de risque de complication n°3</t>
  </si>
  <si>
    <t>Autre facteur de risque de complication</t>
  </si>
  <si>
    <t>Molécule (en DCI) n°1</t>
  </si>
  <si>
    <t>Posologie DCI n°1</t>
  </si>
  <si>
    <t>Durée de traitement DCI n°1</t>
  </si>
  <si>
    <t>Molécule (en DCI) n°2</t>
  </si>
  <si>
    <t>Posologie DCI n°2</t>
  </si>
  <si>
    <t>Durée de traitement DCI n°2</t>
  </si>
  <si>
    <t>Nombre total de patients :</t>
  </si>
  <si>
    <t>EPP Infections Urinaires - Résultats</t>
  </si>
  <si>
    <t>Typologie des patients</t>
  </si>
  <si>
    <t>Etablissement :</t>
  </si>
  <si>
    <t>Date :</t>
  </si>
  <si>
    <t>Sexe des patients</t>
  </si>
  <si>
    <t>Femmes :</t>
  </si>
  <si>
    <t>Hommes :</t>
  </si>
  <si>
    <t>Sex ratio (H/F) :</t>
  </si>
  <si>
    <t>Age des patients</t>
  </si>
  <si>
    <t>Mini :</t>
  </si>
  <si>
    <t>Maxi :</t>
  </si>
  <si>
    <t>Moyen :</t>
  </si>
  <si>
    <t>Absence de données</t>
  </si>
  <si>
    <t>Infection à EBLSE</t>
  </si>
  <si>
    <t>Infections urinaires</t>
  </si>
  <si>
    <t>Cystites aiguës</t>
  </si>
  <si>
    <t>Infections urinaires masculines</t>
  </si>
  <si>
    <t>Pyélonéphrites aiguës</t>
  </si>
  <si>
    <t>Autres</t>
  </si>
  <si>
    <t>IUM à risque de complication qSOFA ˂ 2</t>
  </si>
  <si>
    <t>Indication</t>
  </si>
  <si>
    <t>Nombre</t>
  </si>
  <si>
    <t>Antibiotiques prescrits</t>
  </si>
  <si>
    <t>Conformité indication</t>
  </si>
  <si>
    <t>Conformité molécule</t>
  </si>
  <si>
    <t>Conformité posologie</t>
  </si>
  <si>
    <t>Conformité globale</t>
  </si>
  <si>
    <t>Nombre de patients</t>
  </si>
  <si>
    <t>FOCUS SUR LES CYSTITES AIGUES</t>
  </si>
  <si>
    <t>Conformité durée</t>
  </si>
  <si>
    <t>FOCUS SUR LES INFECTIONS URINAIRES MASCULINES</t>
  </si>
  <si>
    <t>Antibiothérapie totale</t>
  </si>
  <si>
    <t>FOCUS SUR LES PYELONEPHRITES AIGUES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</si>
</sst>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egoe UI Emoji"/>
      <family val="2"/>
    </font>
    <font>
      <b/>
      <sz val="10"/>
      <color theme="1"/>
      <name val="Segoe UI Emoji"/>
      <family val="2"/>
    </font>
    <font>
      <sz val="10"/>
      <color theme="1"/>
      <name val="Segoe UI Emoj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Segoe UI Emoji"/>
      <family val="2"/>
    </font>
    <font>
      <i/>
      <sz val="11"/>
      <color theme="1"/>
      <name val="Segoe UI Emoji"/>
      <family val="2"/>
    </font>
    <font>
      <b/>
      <sz val="11"/>
      <color theme="0"/>
      <name val="Segoe UI Emoji"/>
      <family val="2"/>
    </font>
    <font>
      <sz val="11"/>
      <color theme="0"/>
      <name val="Segoe UI Emoji"/>
      <family val="2"/>
    </font>
    <font>
      <b/>
      <sz val="16"/>
      <color theme="0"/>
      <name val="Segoe UI Emoji"/>
      <family val="2"/>
    </font>
    <font>
      <sz val="10"/>
      <name val="Segoe UI Emoji"/>
      <family val="2"/>
    </font>
    <font>
      <b/>
      <sz val="10"/>
      <color theme="0"/>
      <name val="Segoe UI Emoji"/>
      <family val="2"/>
    </font>
    <font>
      <sz val="9"/>
      <color theme="1"/>
      <name val="Segoe UI Emoji"/>
      <family val="2"/>
    </font>
    <font>
      <sz val="9"/>
      <name val="Segoe UI Emoji"/>
      <family val="2"/>
    </font>
    <font>
      <sz val="8"/>
      <color theme="0"/>
      <name val="Segoe UI Emoji"/>
      <family val="2"/>
    </font>
    <font>
      <sz val="10"/>
      <color theme="0"/>
      <name val="Segoe UI Emoji"/>
      <family val="2"/>
    </font>
    <font>
      <b/>
      <sz val="12"/>
      <color theme="0"/>
      <name val="Segoe UI Emoji"/>
      <family val="2"/>
    </font>
    <font>
      <sz val="10"/>
      <color theme="4" tint="-0.499984740745262"/>
      <name val="Segoe UI Emoji"/>
      <family val="2"/>
    </font>
    <font>
      <sz val="10"/>
      <color theme="5" tint="-0.499984740745262"/>
      <name val="Segoe UI Emoji"/>
      <family val="2"/>
    </font>
    <font>
      <sz val="10"/>
      <color theme="6" tint="-0.499984740745262"/>
      <name val="Segoe UI Emoji"/>
      <family val="2"/>
    </font>
    <font>
      <sz val="9"/>
      <color theme="0"/>
      <name val="Segoe UI Emoji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34EA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34EA2"/>
      </left>
      <right/>
      <top style="medium">
        <color rgb="FF034EA2"/>
      </top>
      <bottom style="medium">
        <color rgb="FF034EA2"/>
      </bottom>
      <diagonal/>
    </border>
    <border>
      <left/>
      <right/>
      <top style="medium">
        <color rgb="FF034EA2"/>
      </top>
      <bottom style="medium">
        <color rgb="FF034EA2"/>
      </bottom>
      <diagonal/>
    </border>
    <border>
      <left/>
      <right style="medium">
        <color rgb="FF034EA2"/>
      </right>
      <top style="medium">
        <color rgb="FF034EA2"/>
      </top>
      <bottom style="medium">
        <color rgb="FF034EA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theme="8"/>
      </top>
      <bottom/>
      <diagonal/>
    </border>
    <border>
      <left/>
      <right style="thin">
        <color theme="9"/>
      </right>
      <top/>
      <bottom style="thin">
        <color theme="8"/>
      </bottom>
      <diagonal/>
    </border>
    <border>
      <left/>
      <right style="thin">
        <color rgb="FF00B0F0"/>
      </right>
      <top style="thin">
        <color theme="9"/>
      </top>
      <bottom/>
      <diagonal/>
    </border>
    <border>
      <left/>
      <right style="thin">
        <color rgb="FF00B0F0"/>
      </right>
      <top/>
      <bottom style="thin">
        <color theme="9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8"/>
      </top>
      <bottom/>
      <diagonal/>
    </border>
    <border>
      <left/>
      <right style="thin">
        <color theme="6"/>
      </right>
      <top style="thin">
        <color theme="8"/>
      </top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10" fontId="5" fillId="4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left" vertical="center" wrapText="1"/>
    </xf>
    <xf numFmtId="0" fontId="3" fillId="6" borderId="3" xfId="0" applyFont="1" applyFill="1" applyBorder="1" applyAlignment="1" applyProtection="1">
      <alignment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left" vertical="center" wrapText="1"/>
    </xf>
    <xf numFmtId="0" fontId="3" fillId="6" borderId="3" xfId="0" applyFont="1" applyFill="1" applyBorder="1" applyAlignment="1" applyProtection="1">
      <alignment horizontal="right" vertical="center" wrapText="1"/>
    </xf>
    <xf numFmtId="0" fontId="8" fillId="6" borderId="3" xfId="0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right" vertical="center" wrapText="1"/>
    </xf>
    <xf numFmtId="0" fontId="9" fillId="7" borderId="3" xfId="0" applyFont="1" applyFill="1" applyBorder="1" applyAlignment="1" applyProtection="1">
      <alignment horizontal="left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wrapText="1"/>
      <protection locked="0"/>
    </xf>
    <xf numFmtId="0" fontId="7" fillId="9" borderId="3" xfId="0" applyFont="1" applyFill="1" applyBorder="1" applyAlignment="1" applyProtection="1">
      <alignment vertical="center" wrapText="1"/>
    </xf>
    <xf numFmtId="0" fontId="3" fillId="9" borderId="3" xfId="0" applyFont="1" applyFill="1" applyBorder="1" applyAlignment="1" applyProtection="1">
      <alignment horizontal="right" vertical="center" wrapText="1"/>
    </xf>
    <xf numFmtId="0" fontId="3" fillId="9" borderId="3" xfId="0" applyFont="1" applyFill="1" applyBorder="1" applyAlignment="1" applyProtection="1">
      <alignment horizontal="left" vertical="center" wrapText="1"/>
    </xf>
    <xf numFmtId="0" fontId="3" fillId="9" borderId="1" xfId="0" applyFont="1" applyFill="1" applyBorder="1" applyAlignment="1" applyProtection="1">
      <alignment vertical="center" wrapText="1"/>
    </xf>
    <xf numFmtId="0" fontId="3" fillId="8" borderId="0" xfId="0" applyFont="1" applyFill="1" applyBorder="1" applyAlignment="1" applyProtection="1">
      <alignment wrapText="1"/>
      <protection locked="0"/>
    </xf>
    <xf numFmtId="0" fontId="9" fillId="10" borderId="3" xfId="0" applyFont="1" applyFill="1" applyBorder="1" applyAlignment="1" applyProtection="1">
      <alignment horizontal="left" vertical="center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3" fillId="10" borderId="27" xfId="0" applyFont="1" applyFill="1" applyBorder="1" applyAlignment="1">
      <alignment vertical="center" wrapText="1"/>
    </xf>
    <xf numFmtId="0" fontId="13" fillId="13" borderId="35" xfId="0" applyFont="1" applyFill="1" applyBorder="1" applyAlignment="1">
      <alignment vertical="center" wrapText="1"/>
    </xf>
    <xf numFmtId="0" fontId="13" fillId="12" borderId="43" xfId="0" applyFont="1" applyFill="1" applyBorder="1" applyAlignment="1">
      <alignment vertical="center" wrapText="1"/>
    </xf>
    <xf numFmtId="0" fontId="13" fillId="14" borderId="51" xfId="0" applyFont="1" applyFill="1" applyBorder="1" applyAlignment="1">
      <alignment vertical="center" wrapText="1"/>
    </xf>
    <xf numFmtId="0" fontId="14" fillId="4" borderId="21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4" fillId="4" borderId="29" xfId="0" applyFont="1" applyFill="1" applyBorder="1" applyAlignment="1">
      <alignment vertical="center" wrapText="1"/>
    </xf>
    <xf numFmtId="0" fontId="14" fillId="4" borderId="24" xfId="0" applyFont="1" applyFill="1" applyBorder="1" applyAlignment="1">
      <alignment vertical="center" wrapText="1"/>
    </xf>
    <xf numFmtId="0" fontId="14" fillId="4" borderId="32" xfId="0" applyFont="1" applyFill="1" applyBorder="1" applyAlignment="1">
      <alignment vertical="center" wrapText="1"/>
    </xf>
    <xf numFmtId="0" fontId="14" fillId="4" borderId="37" xfId="0" applyFont="1" applyFill="1" applyBorder="1" applyAlignment="1">
      <alignment vertical="center" wrapText="1"/>
    </xf>
    <xf numFmtId="0" fontId="14" fillId="4" borderId="44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vertical="center" wrapText="1"/>
    </xf>
    <xf numFmtId="0" fontId="14" fillId="4" borderId="4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164" fontId="5" fillId="4" borderId="0" xfId="0" applyNumberFormat="1" applyFont="1" applyFill="1" applyBorder="1" applyAlignment="1">
      <alignment vertical="center" wrapText="1"/>
    </xf>
    <xf numFmtId="0" fontId="17" fillId="15" borderId="55" xfId="0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center" vertical="center" wrapText="1"/>
    </xf>
    <xf numFmtId="0" fontId="17" fillId="16" borderId="61" xfId="0" applyFont="1" applyFill="1" applyBorder="1" applyAlignment="1">
      <alignment horizontal="center" vertical="center" wrapText="1"/>
    </xf>
    <xf numFmtId="0" fontId="17" fillId="16" borderId="62" xfId="0" applyFont="1" applyFill="1" applyBorder="1" applyAlignment="1">
      <alignment horizontal="center" vertical="center" wrapText="1"/>
    </xf>
    <xf numFmtId="0" fontId="5" fillId="4" borderId="63" xfId="0" applyFont="1" applyFill="1" applyBorder="1" applyAlignment="1">
      <alignment vertical="center" wrapText="1"/>
    </xf>
    <xf numFmtId="0" fontId="17" fillId="17" borderId="65" xfId="0" applyFont="1" applyFill="1" applyBorder="1" applyAlignment="1">
      <alignment horizontal="center" vertical="center" wrapText="1"/>
    </xf>
    <xf numFmtId="0" fontId="17" fillId="17" borderId="66" xfId="0" applyFont="1" applyFill="1" applyBorder="1" applyAlignment="1">
      <alignment horizontal="center" vertical="center" wrapText="1"/>
    </xf>
    <xf numFmtId="0" fontId="13" fillId="4" borderId="6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/>
    </xf>
    <xf numFmtId="0" fontId="5" fillId="18" borderId="55" xfId="0" applyFont="1" applyFill="1" applyBorder="1" applyAlignment="1">
      <alignment vertical="center" wrapText="1"/>
    </xf>
    <xf numFmtId="164" fontId="5" fillId="18" borderId="0" xfId="0" applyNumberFormat="1" applyFont="1" applyFill="1" applyBorder="1" applyAlignment="1">
      <alignment vertical="center" wrapText="1"/>
    </xf>
    <xf numFmtId="0" fontId="5" fillId="18" borderId="56" xfId="0" applyFont="1" applyFill="1" applyBorder="1" applyAlignment="1">
      <alignment vertical="center" wrapText="1"/>
    </xf>
    <xf numFmtId="164" fontId="5" fillId="18" borderId="52" xfId="0" applyNumberFormat="1" applyFont="1" applyFill="1" applyBorder="1" applyAlignment="1">
      <alignment vertical="center" wrapText="1"/>
    </xf>
    <xf numFmtId="0" fontId="5" fillId="9" borderId="58" xfId="0" applyFont="1" applyFill="1" applyBorder="1" applyAlignment="1">
      <alignment vertical="center" wrapText="1"/>
    </xf>
    <xf numFmtId="164" fontId="5" fillId="9" borderId="0" xfId="0" applyNumberFormat="1" applyFont="1" applyFill="1" applyBorder="1" applyAlignment="1">
      <alignment vertical="center" wrapText="1"/>
    </xf>
    <xf numFmtId="0" fontId="5" fillId="9" borderId="59" xfId="0" applyFont="1" applyFill="1" applyBorder="1" applyAlignment="1">
      <alignment vertical="center" wrapText="1"/>
    </xf>
    <xf numFmtId="164" fontId="5" fillId="9" borderId="60" xfId="0" applyNumberFormat="1" applyFont="1" applyFill="1" applyBorder="1" applyAlignment="1">
      <alignment vertical="center" wrapText="1"/>
    </xf>
    <xf numFmtId="0" fontId="5" fillId="6" borderId="63" xfId="0" applyFont="1" applyFill="1" applyBorder="1" applyAlignment="1">
      <alignment vertical="center" wrapText="1"/>
    </xf>
    <xf numFmtId="164" fontId="5" fillId="6" borderId="64" xfId="0" applyNumberFormat="1" applyFont="1" applyFill="1" applyBorder="1" applyAlignment="1">
      <alignment vertical="center" wrapText="1"/>
    </xf>
    <xf numFmtId="0" fontId="5" fillId="6" borderId="65" xfId="0" applyFont="1" applyFill="1" applyBorder="1" applyAlignment="1">
      <alignment vertical="center" wrapText="1"/>
    </xf>
    <xf numFmtId="164" fontId="5" fillId="6" borderId="66" xfId="0" applyNumberFormat="1" applyFont="1" applyFill="1" applyBorder="1" applyAlignment="1">
      <alignment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vertical="center" wrapText="1"/>
    </xf>
    <xf numFmtId="164" fontId="5" fillId="4" borderId="73" xfId="0" applyNumberFormat="1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164" fontId="5" fillId="4" borderId="21" xfId="0" applyNumberFormat="1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164" fontId="5" fillId="4" borderId="24" xfId="0" applyNumberFormat="1" applyFont="1" applyFill="1" applyBorder="1" applyAlignment="1">
      <alignment vertical="center" wrapText="1"/>
    </xf>
    <xf numFmtId="0" fontId="5" fillId="18" borderId="54" xfId="0" applyFont="1" applyFill="1" applyBorder="1" applyAlignment="1">
      <alignment vertical="center" wrapText="1"/>
    </xf>
    <xf numFmtId="164" fontId="5" fillId="18" borderId="53" xfId="0" applyNumberFormat="1" applyFont="1" applyFill="1" applyBorder="1" applyAlignment="1">
      <alignment vertical="center" wrapText="1"/>
    </xf>
    <xf numFmtId="0" fontId="5" fillId="9" borderId="67" xfId="0" applyFont="1" applyFill="1" applyBorder="1" applyAlignment="1">
      <alignment vertical="center" wrapText="1"/>
    </xf>
    <xf numFmtId="164" fontId="5" fillId="9" borderId="68" xfId="0" applyNumberFormat="1" applyFont="1" applyFill="1" applyBorder="1" applyAlignment="1">
      <alignment vertical="center" wrapText="1"/>
    </xf>
    <xf numFmtId="0" fontId="5" fillId="6" borderId="69" xfId="0" applyFont="1" applyFill="1" applyBorder="1" applyAlignment="1">
      <alignment vertical="center" wrapText="1"/>
    </xf>
    <xf numFmtId="164" fontId="5" fillId="6" borderId="70" xfId="0" applyNumberFormat="1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vertical="center" wrapText="1"/>
    </xf>
    <xf numFmtId="0" fontId="5" fillId="4" borderId="72" xfId="0" applyFont="1" applyFill="1" applyBorder="1" applyAlignment="1">
      <alignment horizontal="right" vertical="center" wrapText="1"/>
    </xf>
    <xf numFmtId="164" fontId="5" fillId="4" borderId="73" xfId="0" applyNumberFormat="1" applyFont="1" applyFill="1" applyBorder="1" applyAlignment="1">
      <alignment horizontal="right" vertical="center" wrapText="1"/>
    </xf>
    <xf numFmtId="0" fontId="5" fillId="4" borderId="20" xfId="0" applyFont="1" applyFill="1" applyBorder="1" applyAlignment="1">
      <alignment horizontal="right" vertical="center" wrapText="1"/>
    </xf>
    <xf numFmtId="164" fontId="5" fillId="4" borderId="21" xfId="0" applyNumberFormat="1" applyFont="1" applyFill="1" applyBorder="1" applyAlignment="1">
      <alignment horizontal="right" vertical="center" wrapText="1"/>
    </xf>
    <xf numFmtId="0" fontId="5" fillId="4" borderId="22" xfId="0" applyFont="1" applyFill="1" applyBorder="1" applyAlignment="1">
      <alignment horizontal="right" vertical="center" wrapText="1"/>
    </xf>
    <xf numFmtId="164" fontId="5" fillId="4" borderId="24" xfId="0" applyNumberFormat="1" applyFont="1" applyFill="1" applyBorder="1" applyAlignment="1">
      <alignment horizontal="right" vertical="center" wrapText="1"/>
    </xf>
    <xf numFmtId="0" fontId="5" fillId="4" borderId="36" xfId="0" applyFont="1" applyFill="1" applyBorder="1" applyAlignment="1">
      <alignment vertical="center" wrapText="1"/>
    </xf>
    <xf numFmtId="164" fontId="5" fillId="4" borderId="37" xfId="0" applyNumberFormat="1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164" fontId="5" fillId="4" borderId="40" xfId="0" applyNumberFormat="1" applyFont="1" applyFill="1" applyBorder="1" applyAlignment="1">
      <alignment vertical="center" wrapText="1"/>
    </xf>
    <xf numFmtId="0" fontId="20" fillId="19" borderId="41" xfId="0" applyFont="1" applyFill="1" applyBorder="1" applyAlignment="1">
      <alignment horizontal="center" vertical="center" wrapText="1"/>
    </xf>
    <xf numFmtId="0" fontId="20" fillId="19" borderId="43" xfId="0" applyFont="1" applyFill="1" applyBorder="1" applyAlignment="1">
      <alignment horizontal="center" vertical="center" wrapText="1"/>
    </xf>
    <xf numFmtId="164" fontId="5" fillId="4" borderId="39" xfId="0" applyNumberFormat="1" applyFont="1" applyFill="1" applyBorder="1" applyAlignment="1">
      <alignment vertical="center" wrapText="1"/>
    </xf>
    <xf numFmtId="0" fontId="5" fillId="4" borderId="74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4" borderId="81" xfId="0" applyFont="1" applyFill="1" applyBorder="1" applyAlignment="1">
      <alignment vertical="center" wrapText="1"/>
    </xf>
    <xf numFmtId="164" fontId="5" fillId="4" borderId="83" xfId="0" applyNumberFormat="1" applyFont="1" applyFill="1" applyBorder="1" applyAlignment="1">
      <alignment vertical="center" wrapText="1"/>
    </xf>
    <xf numFmtId="164" fontId="5" fillId="4" borderId="74" xfId="0" applyNumberFormat="1" applyFont="1" applyFill="1" applyBorder="1" applyAlignment="1">
      <alignment vertical="center" wrapText="1"/>
    </xf>
    <xf numFmtId="0" fontId="5" fillId="4" borderId="36" xfId="0" applyFont="1" applyFill="1" applyBorder="1" applyAlignment="1">
      <alignment horizontal="right" vertical="center" wrapText="1"/>
    </xf>
    <xf numFmtId="164" fontId="5" fillId="4" borderId="37" xfId="0" applyNumberFormat="1" applyFont="1" applyFill="1" applyBorder="1" applyAlignment="1">
      <alignment horizontal="right" vertical="center" wrapText="1"/>
    </xf>
    <xf numFmtId="0" fontId="5" fillId="4" borderId="38" xfId="0" applyFont="1" applyFill="1" applyBorder="1" applyAlignment="1">
      <alignment horizontal="right" vertical="center" wrapText="1"/>
    </xf>
    <xf numFmtId="164" fontId="5" fillId="4" borderId="40" xfId="0" applyNumberFormat="1" applyFont="1" applyFill="1" applyBorder="1" applyAlignment="1">
      <alignment horizontal="right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5" fillId="4" borderId="39" xfId="0" applyFont="1" applyFill="1" applyBorder="1" applyAlignment="1">
      <alignment horizontal="right" vertical="center" wrapText="1"/>
    </xf>
    <xf numFmtId="0" fontId="20" fillId="19" borderId="42" xfId="0" applyFont="1" applyFill="1" applyBorder="1" applyAlignment="1">
      <alignment horizontal="center" vertical="center" wrapText="1"/>
    </xf>
    <xf numFmtId="0" fontId="21" fillId="20" borderId="33" xfId="0" applyFont="1" applyFill="1" applyBorder="1" applyAlignment="1">
      <alignment horizontal="center" vertical="center" wrapText="1"/>
    </xf>
    <xf numFmtId="0" fontId="21" fillId="20" borderId="35" xfId="0" applyFont="1" applyFill="1" applyBorder="1" applyAlignment="1">
      <alignment horizontal="center" vertical="center" wrapText="1"/>
    </xf>
    <xf numFmtId="0" fontId="21" fillId="20" borderId="90" xfId="0" applyFont="1" applyFill="1" applyBorder="1" applyAlignment="1">
      <alignment horizontal="center" vertical="center" wrapText="1"/>
    </xf>
    <xf numFmtId="0" fontId="21" fillId="20" borderId="91" xfId="0" applyFont="1" applyFill="1" applyBorder="1" applyAlignment="1">
      <alignment horizontal="center" vertical="center" wrapText="1"/>
    </xf>
    <xf numFmtId="164" fontId="5" fillId="4" borderId="92" xfId="0" applyNumberFormat="1" applyFont="1" applyFill="1" applyBorder="1" applyAlignment="1">
      <alignment vertical="center" wrapText="1"/>
    </xf>
    <xf numFmtId="0" fontId="5" fillId="4" borderId="92" xfId="0" applyFont="1" applyFill="1" applyBorder="1" applyAlignment="1">
      <alignment vertical="center" wrapText="1"/>
    </xf>
    <xf numFmtId="164" fontId="5" fillId="4" borderId="91" xfId="0" applyNumberFormat="1" applyFont="1" applyFill="1" applyBorder="1" applyAlignment="1">
      <alignment vertical="center" wrapText="1"/>
    </xf>
    <xf numFmtId="164" fontId="5" fillId="4" borderId="29" xfId="0" applyNumberFormat="1" applyFont="1" applyFill="1" applyBorder="1" applyAlignment="1">
      <alignment vertical="center" wrapText="1"/>
    </xf>
    <xf numFmtId="164" fontId="5" fillId="4" borderId="31" xfId="0" applyNumberFormat="1" applyFont="1" applyFill="1" applyBorder="1" applyAlignment="1">
      <alignment vertical="center" wrapText="1"/>
    </xf>
    <xf numFmtId="0" fontId="5" fillId="4" borderId="31" xfId="0" applyFont="1" applyFill="1" applyBorder="1" applyAlignment="1">
      <alignment vertical="center" wrapText="1"/>
    </xf>
    <xf numFmtId="164" fontId="5" fillId="4" borderId="32" xfId="0" applyNumberFormat="1" applyFont="1" applyFill="1" applyBorder="1" applyAlignment="1">
      <alignment vertical="center" wrapText="1"/>
    </xf>
    <xf numFmtId="0" fontId="5" fillId="4" borderId="90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vertical="center" wrapText="1"/>
    </xf>
    <xf numFmtId="0" fontId="21" fillId="20" borderId="9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right" vertical="center" wrapText="1"/>
    </xf>
    <xf numFmtId="164" fontId="5" fillId="4" borderId="29" xfId="0" applyNumberFormat="1" applyFont="1" applyFill="1" applyBorder="1" applyAlignment="1">
      <alignment horizontal="right" vertical="center" wrapText="1"/>
    </xf>
    <xf numFmtId="0" fontId="5" fillId="4" borderId="30" xfId="0" applyFont="1" applyFill="1" applyBorder="1" applyAlignment="1">
      <alignment horizontal="right" vertical="center" wrapText="1"/>
    </xf>
    <xf numFmtId="0" fontId="5" fillId="4" borderId="31" xfId="0" applyFont="1" applyFill="1" applyBorder="1" applyAlignment="1">
      <alignment horizontal="right" vertical="center" wrapText="1"/>
    </xf>
    <xf numFmtId="164" fontId="5" fillId="4" borderId="32" xfId="0" applyNumberFormat="1" applyFont="1" applyFill="1" applyBorder="1" applyAlignment="1">
      <alignment horizontal="right" vertical="center" wrapText="1"/>
    </xf>
    <xf numFmtId="164" fontId="5" fillId="4" borderId="0" xfId="0" applyNumberFormat="1" applyFont="1" applyFill="1" applyBorder="1" applyAlignment="1">
      <alignment horizontal="right" vertical="center" wrapText="1"/>
    </xf>
    <xf numFmtId="164" fontId="5" fillId="4" borderId="31" xfId="0" applyNumberFormat="1" applyFont="1" applyFill="1" applyBorder="1" applyAlignment="1">
      <alignment horizontal="right" vertical="center" wrapText="1"/>
    </xf>
    <xf numFmtId="0" fontId="21" fillId="20" borderId="34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right" vertical="center" wrapText="1"/>
    </xf>
    <xf numFmtId="164" fontId="5" fillId="4" borderId="91" xfId="0" applyNumberFormat="1" applyFont="1" applyFill="1" applyBorder="1" applyAlignment="1">
      <alignment horizontal="right" vertical="center" wrapText="1"/>
    </xf>
    <xf numFmtId="0" fontId="5" fillId="18" borderId="54" xfId="0" applyFont="1" applyFill="1" applyBorder="1" applyAlignment="1">
      <alignment horizontal="right" vertical="center" wrapText="1"/>
    </xf>
    <xf numFmtId="164" fontId="5" fillId="18" borderId="76" xfId="0" applyNumberFormat="1" applyFont="1" applyFill="1" applyBorder="1" applyAlignment="1">
      <alignment horizontal="right" vertical="center" wrapText="1"/>
    </xf>
    <xf numFmtId="0" fontId="5" fillId="9" borderId="67" xfId="0" applyFont="1" applyFill="1" applyBorder="1" applyAlignment="1">
      <alignment horizontal="right" vertical="center" wrapText="1"/>
    </xf>
    <xf numFmtId="164" fontId="5" fillId="9" borderId="78" xfId="0" applyNumberFormat="1" applyFont="1" applyFill="1" applyBorder="1" applyAlignment="1">
      <alignment horizontal="right" vertical="center" wrapText="1"/>
    </xf>
    <xf numFmtId="0" fontId="5" fillId="6" borderId="69" xfId="0" applyFont="1" applyFill="1" applyBorder="1" applyAlignment="1">
      <alignment horizontal="right" vertical="center" wrapText="1"/>
    </xf>
    <xf numFmtId="164" fontId="5" fillId="6" borderId="70" xfId="0" applyNumberFormat="1" applyFont="1" applyFill="1" applyBorder="1" applyAlignment="1">
      <alignment horizontal="right" vertical="center" wrapText="1"/>
    </xf>
    <xf numFmtId="0" fontId="5" fillId="18" borderId="55" xfId="0" applyFont="1" applyFill="1" applyBorder="1" applyAlignment="1">
      <alignment horizontal="right" vertical="center" wrapText="1"/>
    </xf>
    <xf numFmtId="164" fontId="5" fillId="18" borderId="75" xfId="0" applyNumberFormat="1" applyFont="1" applyFill="1" applyBorder="1" applyAlignment="1">
      <alignment horizontal="right" vertical="center" wrapText="1"/>
    </xf>
    <xf numFmtId="0" fontId="5" fillId="9" borderId="58" xfId="0" applyFont="1" applyFill="1" applyBorder="1" applyAlignment="1">
      <alignment horizontal="right" vertical="center" wrapText="1"/>
    </xf>
    <xf numFmtId="164" fontId="5" fillId="9" borderId="64" xfId="0" applyNumberFormat="1" applyFont="1" applyFill="1" applyBorder="1" applyAlignment="1">
      <alignment horizontal="right" vertical="center" wrapText="1"/>
    </xf>
    <xf numFmtId="0" fontId="5" fillId="6" borderId="63" xfId="0" applyFont="1" applyFill="1" applyBorder="1" applyAlignment="1">
      <alignment horizontal="right" vertical="center" wrapText="1"/>
    </xf>
    <xf numFmtId="164" fontId="5" fillId="6" borderId="64" xfId="0" applyNumberFormat="1" applyFont="1" applyFill="1" applyBorder="1" applyAlignment="1">
      <alignment horizontal="right" vertical="center" wrapText="1"/>
    </xf>
    <xf numFmtId="0" fontId="5" fillId="18" borderId="56" xfId="0" applyFont="1" applyFill="1" applyBorder="1" applyAlignment="1">
      <alignment horizontal="right" vertical="center" wrapText="1"/>
    </xf>
    <xf numFmtId="164" fontId="5" fillId="18" borderId="77" xfId="0" applyNumberFormat="1" applyFont="1" applyFill="1" applyBorder="1" applyAlignment="1">
      <alignment horizontal="right" vertical="center" wrapText="1"/>
    </xf>
    <xf numFmtId="0" fontId="5" fillId="9" borderId="59" xfId="0" applyFont="1" applyFill="1" applyBorder="1" applyAlignment="1">
      <alignment horizontal="right" vertical="center" wrapText="1"/>
    </xf>
    <xf numFmtId="164" fontId="5" fillId="9" borderId="79" xfId="0" applyNumberFormat="1" applyFont="1" applyFill="1" applyBorder="1" applyAlignment="1">
      <alignment horizontal="right" vertical="center" wrapText="1"/>
    </xf>
    <xf numFmtId="0" fontId="5" fillId="6" borderId="65" xfId="0" applyFont="1" applyFill="1" applyBorder="1" applyAlignment="1">
      <alignment horizontal="right" vertical="center" wrapText="1"/>
    </xf>
    <xf numFmtId="164" fontId="5" fillId="6" borderId="66" xfId="0" applyNumberFormat="1" applyFont="1" applyFill="1" applyBorder="1" applyAlignment="1">
      <alignment horizontal="right" vertical="center" wrapText="1"/>
    </xf>
    <xf numFmtId="0" fontId="17" fillId="10" borderId="71" xfId="0" applyFont="1" applyFill="1" applyBorder="1" applyAlignment="1">
      <alignment horizontal="center" vertical="center" wrapText="1"/>
    </xf>
    <xf numFmtId="0" fontId="13" fillId="15" borderId="54" xfId="0" applyFont="1" applyFill="1" applyBorder="1" applyAlignment="1">
      <alignment horizontal="center" vertical="center" wrapText="1"/>
    </xf>
    <xf numFmtId="0" fontId="13" fillId="15" borderId="53" xfId="0" applyFont="1" applyFill="1" applyBorder="1" applyAlignment="1">
      <alignment horizontal="center" vertical="center" wrapText="1"/>
    </xf>
    <xf numFmtId="0" fontId="13" fillId="15" borderId="84" xfId="0" applyFont="1" applyFill="1" applyBorder="1" applyAlignment="1">
      <alignment horizontal="center" vertical="center" wrapText="1"/>
    </xf>
    <xf numFmtId="0" fontId="13" fillId="15" borderId="56" xfId="0" applyFont="1" applyFill="1" applyBorder="1" applyAlignment="1">
      <alignment horizontal="center" vertical="center" wrapText="1"/>
    </xf>
    <xf numFmtId="0" fontId="13" fillId="15" borderId="52" xfId="0" applyFont="1" applyFill="1" applyBorder="1" applyAlignment="1">
      <alignment horizontal="center" vertical="center" wrapText="1"/>
    </xf>
    <xf numFmtId="0" fontId="13" fillId="15" borderId="57" xfId="0" applyFont="1" applyFill="1" applyBorder="1" applyAlignment="1">
      <alignment horizontal="center" vertical="center" wrapText="1"/>
    </xf>
    <xf numFmtId="0" fontId="13" fillId="1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16" borderId="67" xfId="0" applyFont="1" applyFill="1" applyBorder="1" applyAlignment="1">
      <alignment horizontal="center" vertical="center" wrapText="1"/>
    </xf>
    <xf numFmtId="0" fontId="13" fillId="16" borderId="68" xfId="0" applyFont="1" applyFill="1" applyBorder="1" applyAlignment="1">
      <alignment horizontal="center" vertical="center" wrapText="1"/>
    </xf>
    <xf numFmtId="0" fontId="13" fillId="16" borderId="85" xfId="0" applyFont="1" applyFill="1" applyBorder="1" applyAlignment="1">
      <alignment horizontal="center" vertical="center" wrapText="1"/>
    </xf>
    <xf numFmtId="0" fontId="13" fillId="16" borderId="59" xfId="0" applyFont="1" applyFill="1" applyBorder="1" applyAlignment="1">
      <alignment horizontal="center" vertical="center" wrapText="1"/>
    </xf>
    <xf numFmtId="0" fontId="13" fillId="16" borderId="60" xfId="0" applyFont="1" applyFill="1" applyBorder="1" applyAlignment="1">
      <alignment horizontal="center" vertical="center" wrapText="1"/>
    </xf>
    <xf numFmtId="0" fontId="13" fillId="16" borderId="86" xfId="0" applyFont="1" applyFill="1" applyBorder="1" applyAlignment="1">
      <alignment horizontal="center" vertical="center" wrapText="1"/>
    </xf>
    <xf numFmtId="0" fontId="13" fillId="17" borderId="69" xfId="0" applyFont="1" applyFill="1" applyBorder="1" applyAlignment="1">
      <alignment horizontal="center" vertical="center" wrapText="1"/>
    </xf>
    <xf numFmtId="0" fontId="13" fillId="17" borderId="87" xfId="0" applyFont="1" applyFill="1" applyBorder="1" applyAlignment="1">
      <alignment horizontal="center" vertical="center" wrapText="1"/>
    </xf>
    <xf numFmtId="0" fontId="13" fillId="17" borderId="70" xfId="0" applyFont="1" applyFill="1" applyBorder="1" applyAlignment="1">
      <alignment horizontal="center" vertical="center" wrapText="1"/>
    </xf>
    <xf numFmtId="0" fontId="13" fillId="17" borderId="65" xfId="0" applyFont="1" applyFill="1" applyBorder="1" applyAlignment="1">
      <alignment horizontal="center" vertical="center" wrapText="1"/>
    </xf>
    <xf numFmtId="0" fontId="13" fillId="17" borderId="88" xfId="0" applyFont="1" applyFill="1" applyBorder="1" applyAlignment="1">
      <alignment horizontal="center" vertical="center" wrapText="1"/>
    </xf>
    <xf numFmtId="0" fontId="13" fillId="17" borderId="66" xfId="0" applyFont="1" applyFill="1" applyBorder="1" applyAlignment="1">
      <alignment horizontal="center" vertical="center" wrapText="1"/>
    </xf>
    <xf numFmtId="0" fontId="17" fillId="10" borderId="27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horizontal="left" vertical="center" wrapText="1"/>
    </xf>
    <xf numFmtId="0" fontId="5" fillId="4" borderId="74" xfId="0" applyFont="1" applyFill="1" applyBorder="1" applyAlignment="1">
      <alignment horizontal="left" vertical="center" wrapText="1"/>
    </xf>
    <xf numFmtId="0" fontId="5" fillId="4" borderId="73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55" xfId="0" applyFont="1" applyFill="1" applyBorder="1" applyAlignment="1">
      <alignment horizontal="left" vertical="center" wrapText="1"/>
    </xf>
    <xf numFmtId="0" fontId="5" fillId="4" borderId="56" xfId="0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left" vertical="center" wrapText="1"/>
    </xf>
    <xf numFmtId="0" fontId="13" fillId="16" borderId="0" xfId="0" applyFont="1" applyFill="1" applyBorder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14" fillId="4" borderId="31" xfId="0" applyFont="1" applyFill="1" applyBorder="1" applyAlignment="1">
      <alignment horizontal="left" vertical="center" wrapText="1"/>
    </xf>
    <xf numFmtId="0" fontId="13" fillId="14" borderId="49" xfId="0" applyFont="1" applyFill="1" applyBorder="1" applyAlignment="1">
      <alignment horizontal="left" vertical="center" wrapText="1"/>
    </xf>
    <xf numFmtId="0" fontId="13" fillId="14" borderId="50" xfId="0" applyFont="1" applyFill="1" applyBorder="1" applyAlignment="1">
      <alignment horizontal="left" vertical="center" wrapText="1"/>
    </xf>
    <xf numFmtId="0" fontId="14" fillId="4" borderId="45" xfId="0" applyFont="1" applyFill="1" applyBorder="1" applyAlignment="1">
      <alignment horizontal="left" vertical="center" wrapText="1"/>
    </xf>
    <xf numFmtId="0" fontId="14" fillId="4" borderId="46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39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3" xfId="0" applyFont="1" applyFill="1" applyBorder="1" applyAlignment="1" applyProtection="1">
      <alignment horizontal="left" vertical="center"/>
      <protection locked="0"/>
    </xf>
    <xf numFmtId="0" fontId="12" fillId="4" borderId="8" xfId="0" applyFont="1" applyFill="1" applyBorder="1" applyAlignment="1" applyProtection="1">
      <alignment horizontal="left" vertical="center"/>
      <protection locked="0"/>
    </xf>
    <xf numFmtId="0" fontId="13" fillId="12" borderId="41" xfId="0" applyFont="1" applyFill="1" applyBorder="1" applyAlignment="1">
      <alignment horizontal="left" vertical="center" wrapText="1"/>
    </xf>
    <xf numFmtId="0" fontId="13" fillId="12" borderId="4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right" vertical="center" wrapText="1"/>
    </xf>
    <xf numFmtId="0" fontId="12" fillId="4" borderId="14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9" xfId="0" applyFont="1" applyFill="1" applyBorder="1" applyAlignment="1">
      <alignment horizontal="right" vertical="center" wrapText="1"/>
    </xf>
    <xf numFmtId="0" fontId="13" fillId="10" borderId="25" xfId="0" applyFont="1" applyFill="1" applyBorder="1" applyAlignment="1">
      <alignment horizontal="left" vertical="center" wrapText="1"/>
    </xf>
    <xf numFmtId="0" fontId="13" fillId="10" borderId="26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3" fillId="13" borderId="33" xfId="0" applyFont="1" applyFill="1" applyBorder="1" applyAlignment="1">
      <alignment horizontal="left" vertical="center" wrapText="1"/>
    </xf>
    <xf numFmtId="0" fontId="13" fillId="13" borderId="34" xfId="0" applyFont="1" applyFill="1" applyBorder="1" applyAlignment="1">
      <alignment horizontal="left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18" fillId="12" borderId="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14" fillId="4" borderId="81" xfId="0" applyFont="1" applyFill="1" applyBorder="1" applyAlignment="1">
      <alignment horizontal="left" vertical="center" wrapText="1"/>
    </xf>
    <xf numFmtId="0" fontId="14" fillId="4" borderId="82" xfId="0" applyFont="1" applyFill="1" applyBorder="1" applyAlignment="1">
      <alignment horizontal="left" vertical="center" wrapText="1"/>
    </xf>
    <xf numFmtId="0" fontId="17" fillId="12" borderId="80" xfId="0" applyFont="1" applyFill="1" applyBorder="1" applyAlignment="1">
      <alignment horizontal="center" vertical="center" wrapText="1"/>
    </xf>
    <xf numFmtId="0" fontId="5" fillId="4" borderId="81" xfId="0" applyFont="1" applyFill="1" applyBorder="1" applyAlignment="1">
      <alignment horizontal="left" vertical="center" wrapText="1"/>
    </xf>
    <xf numFmtId="0" fontId="5" fillId="4" borderId="82" xfId="0" applyFont="1" applyFill="1" applyBorder="1" applyAlignment="1">
      <alignment horizontal="left" vertical="center" wrapText="1"/>
    </xf>
    <xf numFmtId="0" fontId="5" fillId="4" borderId="83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 wrapText="1"/>
    </xf>
    <xf numFmtId="0" fontId="22" fillId="12" borderId="80" xfId="0" applyFont="1" applyFill="1" applyBorder="1" applyAlignment="1">
      <alignment horizontal="center" vertical="center" wrapText="1"/>
    </xf>
    <xf numFmtId="0" fontId="18" fillId="13" borderId="0" xfId="0" applyFont="1" applyFill="1" applyBorder="1" applyAlignment="1">
      <alignment horizontal="center" vertical="center" wrapText="1"/>
    </xf>
    <xf numFmtId="0" fontId="17" fillId="13" borderId="8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left" vertical="center" wrapText="1"/>
    </xf>
    <xf numFmtId="0" fontId="5" fillId="4" borderId="92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17" fillId="13" borderId="35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left" vertical="center" wrapText="1"/>
    </xf>
    <xf numFmtId="0" fontId="5" fillId="4" borderId="94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</cellXfs>
  <cellStyles count="1">
    <cellStyle name="Normal" xfId="0" builtinId="0"/>
  </cellStyles>
  <dxfs count="40"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fgColor theme="0" tint="-0.2499465926084170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fgColor theme="0" tint="-0.2499465926084170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8DC63F"/>
      <color rgb="FF034EA2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en-US" sz="1200"/>
              <a:t>Types d'infections urinaires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840832142331408"/>
          <c:y val="0.19558544765237679"/>
          <c:w val="0.47958728289447938"/>
          <c:h val="0.75058836395450568"/>
        </c:manualLayout>
      </c:layout>
      <c:pieChart>
        <c:varyColors val="1"/>
        <c:ser>
          <c:idx val="3"/>
          <c:order val="0"/>
          <c:tx>
            <c:strRef>
              <c:f>Résultats!$J$20</c:f>
              <c:strCache>
                <c:ptCount val="1"/>
                <c:pt idx="0">
                  <c:v>Types d'infections urinaires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F1-4440-A235-68ADE7D382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F1-4440-A235-68ADE7D382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F1-4440-A235-68ADE7D382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F1-4440-A235-68ADE7D382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Emoji" panose="020B0502040204020203" pitchFamily="34" charset="0"/>
                    <a:ea typeface="Segoe UI Emoji" panose="020B0502040204020203" pitchFamily="34" charset="0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Résultats!$J$21:$J$24</c:f>
              <c:strCache>
                <c:ptCount val="4"/>
                <c:pt idx="0">
                  <c:v>Cystites aiguës</c:v>
                </c:pt>
                <c:pt idx="1">
                  <c:v>Infections urinaires masculines</c:v>
                </c:pt>
                <c:pt idx="2">
                  <c:v>Pyélonéphrites aiguës</c:v>
                </c:pt>
                <c:pt idx="3">
                  <c:v>Autres</c:v>
                </c:pt>
              </c:strCache>
            </c:strRef>
          </c:cat>
          <c:val>
            <c:numRef>
              <c:f>Résultats!$K$21:$K$24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B7-4FC3-A00E-E9D9DC9530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16522076959326"/>
          <c:y val="0.25976633129192189"/>
          <c:w val="0.34901211729756293"/>
          <c:h val="0.64537474482356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en-US" sz="1200"/>
              <a:t>Antibiotiques prescrits en antibiothérapie probabiliste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Emoji" panose="020B0502040204020203" pitchFamily="34" charset="0"/>
                    <a:ea typeface="Segoe UI Emoji" panose="020B0502040204020203" pitchFamily="34" charset="0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Résultats!$A$44:$A$65</c:f>
              <c:strCache>
                <c:ptCount val="22"/>
                <c:pt idx="0">
                  <c:v>Amikacine</c:v>
                </c:pt>
                <c:pt idx="1">
                  <c:v>Amoxicilline</c:v>
                </c:pt>
                <c:pt idx="2">
                  <c:v>Amoxicilline/Ac. clavulanique</c:v>
                </c:pt>
                <c:pt idx="3">
                  <c:v>Aztréonam</c:v>
                </c:pt>
                <c:pt idx="4">
                  <c:v>Céfixime</c:v>
                </c:pt>
                <c:pt idx="5">
                  <c:v>Céfotaxime</c:v>
                </c:pt>
                <c:pt idx="6">
                  <c:v>Céfoxitine</c:v>
                </c:pt>
                <c:pt idx="7">
                  <c:v>Ceftriaxone</c:v>
                </c:pt>
                <c:pt idx="8">
                  <c:v>Ciprofloxacine</c:v>
                </c:pt>
                <c:pt idx="9">
                  <c:v>Cotrimoxazole</c:v>
                </c:pt>
                <c:pt idx="10">
                  <c:v>Ertapénème</c:v>
                </c:pt>
                <c:pt idx="11">
                  <c:v>Fosfomycine trométamol</c:v>
                </c:pt>
                <c:pt idx="12">
                  <c:v>Imipénème</c:v>
                </c:pt>
                <c:pt idx="13">
                  <c:v>Lévofloxacine</c:v>
                </c:pt>
                <c:pt idx="14">
                  <c:v>Méropénème</c:v>
                </c:pt>
                <c:pt idx="15">
                  <c:v>Nitrofurantoïne</c:v>
                </c:pt>
                <c:pt idx="16">
                  <c:v>Ofloxacine</c:v>
                </c:pt>
                <c:pt idx="17">
                  <c:v>Pipéracilline/Tazobactam</c:v>
                </c:pt>
                <c:pt idx="18">
                  <c:v>Pivmécillinam</c:v>
                </c:pt>
                <c:pt idx="19">
                  <c:v>Témocilline</c:v>
                </c:pt>
                <c:pt idx="20">
                  <c:v>Triméthoprime</c:v>
                </c:pt>
                <c:pt idx="21">
                  <c:v>Autre</c:v>
                </c:pt>
              </c:strCache>
            </c:strRef>
          </c:cat>
          <c:val>
            <c:numRef>
              <c:f>Résultats!$D$44:$D$65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7-4655-9332-6477260A9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747887"/>
        <c:axId val="1460737487"/>
      </c:barChart>
      <c:catAx>
        <c:axId val="14607478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37487"/>
        <c:crosses val="autoZero"/>
        <c:auto val="1"/>
        <c:lblAlgn val="ctr"/>
        <c:lblOffset val="100"/>
        <c:noMultiLvlLbl val="0"/>
      </c:catAx>
      <c:valAx>
        <c:axId val="14607374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fr-FR" sz="1200"/>
              <a:t>Conformité de la prescription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Résultats!$D$136</c:f>
              <c:strCache>
                <c:ptCount val="1"/>
                <c:pt idx="0">
                  <c:v>Antibiothérapie probabiliste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Résultats!$A$138:$A$142</c:f>
              <c:strCache>
                <c:ptCount val="5"/>
                <c:pt idx="0">
                  <c:v>Conformité indication</c:v>
                </c:pt>
                <c:pt idx="1">
                  <c:v>Conformité molécule</c:v>
                </c:pt>
                <c:pt idx="2">
                  <c:v>Conformité posologie</c:v>
                </c:pt>
                <c:pt idx="3">
                  <c:v>Conformité durée</c:v>
                </c:pt>
                <c:pt idx="4">
                  <c:v>Conformité globale</c:v>
                </c:pt>
              </c:strCache>
            </c:strRef>
          </c:cat>
          <c:val>
            <c:numRef>
              <c:f>Résultats!$E$138:$E$142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3-45F9-8E83-725F8AC500C1}"/>
            </c:ext>
          </c:extLst>
        </c:ser>
        <c:ser>
          <c:idx val="0"/>
          <c:order val="1"/>
          <c:tx>
            <c:strRef>
              <c:f>Résultats!$F$136</c:f>
              <c:strCache>
                <c:ptCount val="1"/>
                <c:pt idx="0">
                  <c:v>Antibiothérapie adaptée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Résultats!$G$138:$G$142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A-4E7E-B51F-472A6E5869EF}"/>
            </c:ext>
          </c:extLst>
        </c:ser>
        <c:ser>
          <c:idx val="1"/>
          <c:order val="2"/>
          <c:tx>
            <c:strRef>
              <c:f>Résultats!$H$136</c:f>
              <c:strCache>
                <c:ptCount val="1"/>
                <c:pt idx="0">
                  <c:v>Antibiothérapie totale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Résultats!$I$138:$I$142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A-4E7E-B51F-472A6E58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0744975"/>
        <c:axId val="1460740399"/>
      </c:barChart>
      <c:catAx>
        <c:axId val="146074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0399"/>
        <c:crosses val="autoZero"/>
        <c:auto val="1"/>
        <c:lblAlgn val="ctr"/>
        <c:lblOffset val="100"/>
        <c:noMultiLvlLbl val="0"/>
      </c:catAx>
      <c:valAx>
        <c:axId val="146074039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en-US" sz="1200"/>
              <a:t>Antibiotiques prescrits en antibiothérapie adaptée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Emoji" panose="020B0502040204020203" pitchFamily="34" charset="0"/>
                    <a:ea typeface="Segoe UI Emoji" panose="020B0502040204020203" pitchFamily="34" charset="0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Résultats!$A$44:$A$65</c:f>
              <c:strCache>
                <c:ptCount val="22"/>
                <c:pt idx="0">
                  <c:v>Amikacine</c:v>
                </c:pt>
                <c:pt idx="1">
                  <c:v>Amoxicilline</c:v>
                </c:pt>
                <c:pt idx="2">
                  <c:v>Amoxicilline/Ac. clavulanique</c:v>
                </c:pt>
                <c:pt idx="3">
                  <c:v>Aztréonam</c:v>
                </c:pt>
                <c:pt idx="4">
                  <c:v>Céfixime</c:v>
                </c:pt>
                <c:pt idx="5">
                  <c:v>Céfotaxime</c:v>
                </c:pt>
                <c:pt idx="6">
                  <c:v>Céfoxitine</c:v>
                </c:pt>
                <c:pt idx="7">
                  <c:v>Ceftriaxone</c:v>
                </c:pt>
                <c:pt idx="8">
                  <c:v>Ciprofloxacine</c:v>
                </c:pt>
                <c:pt idx="9">
                  <c:v>Cotrimoxazole</c:v>
                </c:pt>
                <c:pt idx="10">
                  <c:v>Ertapénème</c:v>
                </c:pt>
                <c:pt idx="11">
                  <c:v>Fosfomycine trométamol</c:v>
                </c:pt>
                <c:pt idx="12">
                  <c:v>Imipénème</c:v>
                </c:pt>
                <c:pt idx="13">
                  <c:v>Lévofloxacine</c:v>
                </c:pt>
                <c:pt idx="14">
                  <c:v>Méropénème</c:v>
                </c:pt>
                <c:pt idx="15">
                  <c:v>Nitrofurantoïne</c:v>
                </c:pt>
                <c:pt idx="16">
                  <c:v>Ofloxacine</c:v>
                </c:pt>
                <c:pt idx="17">
                  <c:v>Pipéracilline/Tazobactam</c:v>
                </c:pt>
                <c:pt idx="18">
                  <c:v>Pivmécillinam</c:v>
                </c:pt>
                <c:pt idx="19">
                  <c:v>Témocilline</c:v>
                </c:pt>
                <c:pt idx="20">
                  <c:v>Triméthoprime</c:v>
                </c:pt>
                <c:pt idx="21">
                  <c:v>Autre</c:v>
                </c:pt>
              </c:strCache>
            </c:strRef>
          </c:cat>
          <c:val>
            <c:numRef>
              <c:f>Résultats!$F$44:$F$65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A-4C4A-9812-799715F956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60747887"/>
        <c:axId val="1460737487"/>
      </c:barChart>
      <c:catAx>
        <c:axId val="14607478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37487"/>
        <c:crosses val="autoZero"/>
        <c:auto val="1"/>
        <c:lblAlgn val="ctr"/>
        <c:lblOffset val="100"/>
        <c:noMultiLvlLbl val="0"/>
      </c:catAx>
      <c:valAx>
        <c:axId val="14607374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en-US" sz="1200"/>
              <a:t>Antibiotiques prescrits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Résultats!$A$44:$A$65</c:f>
              <c:strCache>
                <c:ptCount val="22"/>
                <c:pt idx="0">
                  <c:v>Amikacine</c:v>
                </c:pt>
                <c:pt idx="1">
                  <c:v>Amoxicilline</c:v>
                </c:pt>
                <c:pt idx="2">
                  <c:v>Amoxicilline/Ac. clavulanique</c:v>
                </c:pt>
                <c:pt idx="3">
                  <c:v>Aztréonam</c:v>
                </c:pt>
                <c:pt idx="4">
                  <c:v>Céfixime</c:v>
                </c:pt>
                <c:pt idx="5">
                  <c:v>Céfotaxime</c:v>
                </c:pt>
                <c:pt idx="6">
                  <c:v>Céfoxitine</c:v>
                </c:pt>
                <c:pt idx="7">
                  <c:v>Ceftriaxone</c:v>
                </c:pt>
                <c:pt idx="8">
                  <c:v>Ciprofloxacine</c:v>
                </c:pt>
                <c:pt idx="9">
                  <c:v>Cotrimoxazole</c:v>
                </c:pt>
                <c:pt idx="10">
                  <c:v>Ertapénème</c:v>
                </c:pt>
                <c:pt idx="11">
                  <c:v>Fosfomycine trométamol</c:v>
                </c:pt>
                <c:pt idx="12">
                  <c:v>Imipénème</c:v>
                </c:pt>
                <c:pt idx="13">
                  <c:v>Lévofloxacine</c:v>
                </c:pt>
                <c:pt idx="14">
                  <c:v>Méropénème</c:v>
                </c:pt>
                <c:pt idx="15">
                  <c:v>Nitrofurantoïne</c:v>
                </c:pt>
                <c:pt idx="16">
                  <c:v>Ofloxacine</c:v>
                </c:pt>
                <c:pt idx="17">
                  <c:v>Pipéracilline/Tazobactam</c:v>
                </c:pt>
                <c:pt idx="18">
                  <c:v>Pivmécillinam</c:v>
                </c:pt>
                <c:pt idx="19">
                  <c:v>Témocilline</c:v>
                </c:pt>
                <c:pt idx="20">
                  <c:v>Triméthoprime</c:v>
                </c:pt>
                <c:pt idx="21">
                  <c:v>Autre</c:v>
                </c:pt>
              </c:strCache>
            </c:strRef>
          </c:cat>
          <c:val>
            <c:numRef>
              <c:f>Résultats!$H$44:$H$65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0-4F81-A1BE-F1E83470D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747887"/>
        <c:axId val="1460737487"/>
      </c:barChart>
      <c:catAx>
        <c:axId val="14607478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37487"/>
        <c:crosses val="autoZero"/>
        <c:auto val="1"/>
        <c:lblAlgn val="ctr"/>
        <c:lblOffset val="100"/>
        <c:noMultiLvlLbl val="0"/>
      </c:catAx>
      <c:valAx>
        <c:axId val="14607374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fr-FR" sz="1200"/>
              <a:t>Conformité globale de la prescription d'antibiothérapie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2"/>
          <c:order val="0"/>
          <c:tx>
            <c:strRef>
              <c:f>Résultats!$D$220</c:f>
              <c:strCache>
                <c:ptCount val="1"/>
                <c:pt idx="0">
                  <c:v>Cystite aiguë simple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Résultats!$A$138:$A$142</c:f>
              <c:strCache>
                <c:ptCount val="5"/>
                <c:pt idx="0">
                  <c:v>Conformité indication</c:v>
                </c:pt>
                <c:pt idx="1">
                  <c:v>Conformité molécule</c:v>
                </c:pt>
                <c:pt idx="2">
                  <c:v>Conformité posologie</c:v>
                </c:pt>
                <c:pt idx="3">
                  <c:v>Conformité durée</c:v>
                </c:pt>
                <c:pt idx="4">
                  <c:v>Conformité globale</c:v>
                </c:pt>
              </c:strCache>
            </c:strRef>
          </c:cat>
          <c:val>
            <c:numRef>
              <c:f>Résultats!$E$222:$E$226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D-4533-A364-45C240C806E5}"/>
            </c:ext>
          </c:extLst>
        </c:ser>
        <c:ser>
          <c:idx val="0"/>
          <c:order val="1"/>
          <c:tx>
            <c:strRef>
              <c:f>Résultats!$F$220</c:f>
              <c:strCache>
                <c:ptCount val="1"/>
                <c:pt idx="0">
                  <c:v>Cystite aiguë à risque de complication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Résultats!$G$222:$G$226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D-4533-A364-45C240C806E5}"/>
            </c:ext>
          </c:extLst>
        </c:ser>
        <c:ser>
          <c:idx val="1"/>
          <c:order val="2"/>
          <c:tx>
            <c:strRef>
              <c:f>Résultats!$H$220</c:f>
              <c:strCache>
                <c:ptCount val="1"/>
                <c:pt idx="0">
                  <c:v>Cystite gravidique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Résultats!$I$222:$I$226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D-4533-A364-45C240C806E5}"/>
            </c:ext>
          </c:extLst>
        </c:ser>
        <c:ser>
          <c:idx val="3"/>
          <c:order val="3"/>
          <c:tx>
            <c:strRef>
              <c:f>Résultats!$J$220</c:f>
              <c:strCache>
                <c:ptCount val="1"/>
                <c:pt idx="0">
                  <c:v>Cystite aiguë récidivante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Résultats!$K$222:$K$226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7D-4533-A364-45C240C80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744975"/>
        <c:axId val="1460740399"/>
      </c:radarChart>
      <c:catAx>
        <c:axId val="1460744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0399"/>
        <c:crosses val="autoZero"/>
        <c:auto val="1"/>
        <c:lblAlgn val="ctr"/>
        <c:lblOffset val="100"/>
        <c:noMultiLvlLbl val="0"/>
      </c:catAx>
      <c:valAx>
        <c:axId val="146074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fr-FR" sz="1200"/>
              <a:t>Conformité globale</a:t>
            </a:r>
            <a:r>
              <a:rPr lang="fr-FR" sz="1200" baseline="0"/>
              <a:t> </a:t>
            </a:r>
            <a:r>
              <a:rPr lang="fr-FR" sz="1200"/>
              <a:t>de la prescription d'antibiothérapie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323741093800149"/>
          <c:y val="0.17000902899920964"/>
          <c:w val="0.4029335106841061"/>
          <c:h val="0.6342826756041221"/>
        </c:manualLayout>
      </c:layout>
      <c:radarChart>
        <c:radarStyle val="marker"/>
        <c:varyColors val="0"/>
        <c:ser>
          <c:idx val="2"/>
          <c:order val="0"/>
          <c:tx>
            <c:strRef>
              <c:f>Résultats!$D$299</c:f>
              <c:strCache>
                <c:ptCount val="1"/>
                <c:pt idx="0">
                  <c:v>IUM paucisymptomatique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Résultats!$A$138:$A$142</c:f>
              <c:strCache>
                <c:ptCount val="5"/>
                <c:pt idx="0">
                  <c:v>Conformité indication</c:v>
                </c:pt>
                <c:pt idx="1">
                  <c:v>Conformité molécule</c:v>
                </c:pt>
                <c:pt idx="2">
                  <c:v>Conformité posologie</c:v>
                </c:pt>
                <c:pt idx="3">
                  <c:v>Conformité durée</c:v>
                </c:pt>
                <c:pt idx="4">
                  <c:v>Conformité globale</c:v>
                </c:pt>
              </c:strCache>
            </c:strRef>
          </c:cat>
          <c:val>
            <c:numRef>
              <c:f>Résultats!$E$301:$E$305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0-4A69-A5C9-9BCA9C54E60D}"/>
            </c:ext>
          </c:extLst>
        </c:ser>
        <c:ser>
          <c:idx val="0"/>
          <c:order val="1"/>
          <c:tx>
            <c:strRef>
              <c:f>Résultats!$F$299</c:f>
              <c:strCache>
                <c:ptCount val="1"/>
                <c:pt idx="0">
                  <c:v>IUM à risque de complication qSOFA ˂ 2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Résultats!$G$301:$G$305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0-4A69-A5C9-9BCA9C54E60D}"/>
            </c:ext>
          </c:extLst>
        </c:ser>
        <c:ser>
          <c:idx val="1"/>
          <c:order val="2"/>
          <c:tx>
            <c:strRef>
              <c:f>Résultats!$H$299</c:f>
              <c:strCache>
                <c:ptCount val="1"/>
                <c:pt idx="0">
                  <c:v>IUM avec qSOFA ≥ 2 sans choc septique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Résultats!$I$301:$I$305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0-4A69-A5C9-9BCA9C54E60D}"/>
            </c:ext>
          </c:extLst>
        </c:ser>
        <c:ser>
          <c:idx val="3"/>
          <c:order val="3"/>
          <c:tx>
            <c:strRef>
              <c:f>Résultats!$J$299</c:f>
              <c:strCache>
                <c:ptCount val="1"/>
                <c:pt idx="0">
                  <c:v>IUM avec choc septique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Résultats!$K$301:$K$305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0-4A69-A5C9-9BCA9C54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744975"/>
        <c:axId val="1460740399"/>
      </c:radarChart>
      <c:catAx>
        <c:axId val="1460744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0399"/>
        <c:crosses val="autoZero"/>
        <c:auto val="1"/>
        <c:lblAlgn val="ctr"/>
        <c:lblOffset val="100"/>
        <c:noMultiLvlLbl val="0"/>
      </c:catAx>
      <c:valAx>
        <c:axId val="146074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735434725155387E-2"/>
          <c:y val="0.85966946924236576"/>
          <c:w val="0.93981019244670183"/>
          <c:h val="0.11811516944752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fr-FR" sz="1200"/>
              <a:t>Conformité de la prescription d'antibiothérapie globale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323741093800149"/>
          <c:y val="0.17000902899920964"/>
          <c:w val="0.4029335106841061"/>
          <c:h val="0.6342826756041221"/>
        </c:manualLayout>
      </c:layout>
      <c:radarChart>
        <c:radarStyle val="marker"/>
        <c:varyColors val="0"/>
        <c:ser>
          <c:idx val="2"/>
          <c:order val="0"/>
          <c:tx>
            <c:strRef>
              <c:f>Résultats!$D$377</c:f>
              <c:strCache>
                <c:ptCount val="1"/>
                <c:pt idx="0">
                  <c:v>PNA simple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Résultats!$A$138:$A$142</c:f>
              <c:strCache>
                <c:ptCount val="5"/>
                <c:pt idx="0">
                  <c:v>Conformité indication</c:v>
                </c:pt>
                <c:pt idx="1">
                  <c:v>Conformité molécule</c:v>
                </c:pt>
                <c:pt idx="2">
                  <c:v>Conformité posologie</c:v>
                </c:pt>
                <c:pt idx="3">
                  <c:v>Conformité durée</c:v>
                </c:pt>
                <c:pt idx="4">
                  <c:v>Conformité globale</c:v>
                </c:pt>
              </c:strCache>
            </c:strRef>
          </c:cat>
          <c:val>
            <c:numRef>
              <c:f>Résultats!$E$379:$E$383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4-41DF-812D-50C01C77B285}"/>
            </c:ext>
          </c:extLst>
        </c:ser>
        <c:ser>
          <c:idx val="0"/>
          <c:order val="1"/>
          <c:tx>
            <c:strRef>
              <c:f>Résultats!$F$377</c:f>
              <c:strCache>
                <c:ptCount val="1"/>
                <c:pt idx="0">
                  <c:v>PNA à risque de complication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Résultats!$G$379:$G$383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4-41DF-812D-50C01C77B285}"/>
            </c:ext>
          </c:extLst>
        </c:ser>
        <c:ser>
          <c:idx val="1"/>
          <c:order val="2"/>
          <c:tx>
            <c:strRef>
              <c:f>Résultats!$H$377</c:f>
              <c:strCache>
                <c:ptCount val="1"/>
                <c:pt idx="0">
                  <c:v>PNA avec qSOFA ≥ 2 sans choc septique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Résultats!$I$379:$I$383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4-41DF-812D-50C01C77B285}"/>
            </c:ext>
          </c:extLst>
        </c:ser>
        <c:ser>
          <c:idx val="3"/>
          <c:order val="3"/>
          <c:tx>
            <c:strRef>
              <c:f>Résultats!$J$377</c:f>
              <c:strCache>
                <c:ptCount val="1"/>
                <c:pt idx="0">
                  <c:v>PNA avec choc septique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Résultats!$K$379:$K$383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D4-41DF-812D-50C01C77B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744975"/>
        <c:axId val="1460740399"/>
      </c:radarChart>
      <c:catAx>
        <c:axId val="1460744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0399"/>
        <c:crosses val="autoZero"/>
        <c:auto val="1"/>
        <c:lblAlgn val="ctr"/>
        <c:lblOffset val="100"/>
        <c:noMultiLvlLbl val="0"/>
      </c:catAx>
      <c:valAx>
        <c:axId val="146074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735434725155387E-2"/>
          <c:y val="0.85966946924236576"/>
          <c:w val="0.93981019244670183"/>
          <c:h val="0.11811516944752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74083</xdr:rowOff>
    </xdr:from>
    <xdr:to>
      <xdr:col>2</xdr:col>
      <xdr:colOff>0</xdr:colOff>
      <xdr:row>0</xdr:row>
      <xdr:rowOff>499451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74083"/>
          <a:ext cx="1100668" cy="425368"/>
        </a:xfrm>
        <a:prstGeom prst="rect">
          <a:avLst/>
        </a:prstGeom>
      </xdr:spPr>
    </xdr:pic>
    <xdr:clientData/>
  </xdr:twoCellAnchor>
  <xdr:twoCellAnchor>
    <xdr:from>
      <xdr:col>2</xdr:col>
      <xdr:colOff>59974</xdr:colOff>
      <xdr:row>15</xdr:row>
      <xdr:rowOff>110067</xdr:rowOff>
    </xdr:from>
    <xdr:to>
      <xdr:col>8</xdr:col>
      <xdr:colOff>599723</xdr:colOff>
      <xdr:row>26</xdr:row>
      <xdr:rowOff>59267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67</xdr:row>
      <xdr:rowOff>56092</xdr:rowOff>
    </xdr:from>
    <xdr:to>
      <xdr:col>10</xdr:col>
      <xdr:colOff>317499</xdr:colOff>
      <xdr:row>86</xdr:row>
      <xdr:rowOff>90714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603250</xdr:colOff>
      <xdr:row>144</xdr:row>
      <xdr:rowOff>189441</xdr:rowOff>
    </xdr:from>
    <xdr:to>
      <xdr:col>9</xdr:col>
      <xdr:colOff>647988</xdr:colOff>
      <xdr:row>161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230188</xdr:colOff>
      <xdr:row>89</xdr:row>
      <xdr:rowOff>103187</xdr:rowOff>
    </xdr:from>
    <xdr:to>
      <xdr:col>10</xdr:col>
      <xdr:colOff>293687</xdr:colOff>
      <xdr:row>108</xdr:row>
      <xdr:rowOff>137809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264584</xdr:colOff>
      <xdr:row>111</xdr:row>
      <xdr:rowOff>42334</xdr:rowOff>
    </xdr:from>
    <xdr:to>
      <xdr:col>10</xdr:col>
      <xdr:colOff>328083</xdr:colOff>
      <xdr:row>130</xdr:row>
      <xdr:rowOff>76955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31749</xdr:colOff>
      <xdr:row>226</xdr:row>
      <xdr:rowOff>95251</xdr:rowOff>
    </xdr:from>
    <xdr:to>
      <xdr:col>9</xdr:col>
      <xdr:colOff>668718</xdr:colOff>
      <xdr:row>242</xdr:row>
      <xdr:rowOff>118721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74085</xdr:colOff>
      <xdr:row>305</xdr:row>
      <xdr:rowOff>105834</xdr:rowOff>
    </xdr:from>
    <xdr:to>
      <xdr:col>10</xdr:col>
      <xdr:colOff>23138</xdr:colOff>
      <xdr:row>320</xdr:row>
      <xdr:rowOff>179916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</xdr:colOff>
      <xdr:row>383</xdr:row>
      <xdr:rowOff>84668</xdr:rowOff>
    </xdr:from>
    <xdr:to>
      <xdr:col>9</xdr:col>
      <xdr:colOff>636970</xdr:colOff>
      <xdr:row>397</xdr:row>
      <xdr:rowOff>164167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6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25.7109375" defaultRowHeight="16.5" x14ac:dyDescent="0.3"/>
  <cols>
    <col min="1" max="1" width="46.5703125" style="16" customWidth="1"/>
    <col min="2" max="50" width="25.7109375" style="17"/>
    <col min="51" max="101" width="25.7109375" style="18"/>
    <col min="102" max="16384" width="25.7109375" style="10"/>
  </cols>
  <sheetData>
    <row r="1" spans="1:101" s="31" customFormat="1" x14ac:dyDescent="0.3">
      <c r="A1" s="24"/>
      <c r="B1" s="19" t="s">
        <v>0</v>
      </c>
      <c r="C1" s="19" t="s">
        <v>72</v>
      </c>
      <c r="D1" s="19" t="s">
        <v>73</v>
      </c>
      <c r="E1" s="19" t="s">
        <v>74</v>
      </c>
      <c r="F1" s="19" t="s">
        <v>75</v>
      </c>
      <c r="G1" s="19" t="s">
        <v>76</v>
      </c>
      <c r="H1" s="19" t="s">
        <v>77</v>
      </c>
      <c r="I1" s="19" t="s">
        <v>78</v>
      </c>
      <c r="J1" s="19" t="s">
        <v>79</v>
      </c>
      <c r="K1" s="19" t="s">
        <v>80</v>
      </c>
      <c r="L1" s="19" t="s">
        <v>81</v>
      </c>
      <c r="M1" s="19" t="s">
        <v>82</v>
      </c>
      <c r="N1" s="19" t="s">
        <v>83</v>
      </c>
      <c r="O1" s="19" t="s">
        <v>84</v>
      </c>
      <c r="P1" s="19" t="s">
        <v>85</v>
      </c>
      <c r="Q1" s="19" t="s">
        <v>86</v>
      </c>
      <c r="R1" s="19" t="s">
        <v>87</v>
      </c>
      <c r="S1" s="19" t="s">
        <v>88</v>
      </c>
      <c r="T1" s="19" t="s">
        <v>89</v>
      </c>
      <c r="U1" s="19" t="s">
        <v>90</v>
      </c>
      <c r="V1" s="19" t="s">
        <v>91</v>
      </c>
      <c r="W1" s="19" t="s">
        <v>92</v>
      </c>
      <c r="X1" s="19" t="s">
        <v>93</v>
      </c>
      <c r="Y1" s="19" t="s">
        <v>94</v>
      </c>
      <c r="Z1" s="19" t="s">
        <v>95</v>
      </c>
      <c r="AA1" s="19" t="s">
        <v>96</v>
      </c>
      <c r="AB1" s="19" t="s">
        <v>97</v>
      </c>
      <c r="AC1" s="19" t="s">
        <v>98</v>
      </c>
      <c r="AD1" s="19" t="s">
        <v>99</v>
      </c>
      <c r="AE1" s="19" t="s">
        <v>100</v>
      </c>
      <c r="AF1" s="19" t="s">
        <v>101</v>
      </c>
      <c r="AG1" s="19" t="s">
        <v>102</v>
      </c>
      <c r="AH1" s="19" t="s">
        <v>103</v>
      </c>
      <c r="AI1" s="19" t="s">
        <v>104</v>
      </c>
      <c r="AJ1" s="19" t="s">
        <v>105</v>
      </c>
      <c r="AK1" s="19" t="s">
        <v>106</v>
      </c>
      <c r="AL1" s="19" t="s">
        <v>107</v>
      </c>
      <c r="AM1" s="19" t="s">
        <v>108</v>
      </c>
      <c r="AN1" s="19" t="s">
        <v>109</v>
      </c>
      <c r="AO1" s="19" t="s">
        <v>110</v>
      </c>
      <c r="AP1" s="19" t="s">
        <v>111</v>
      </c>
      <c r="AQ1" s="19" t="s">
        <v>112</v>
      </c>
      <c r="AR1" s="19" t="s">
        <v>113</v>
      </c>
      <c r="AS1" s="19" t="s">
        <v>114</v>
      </c>
      <c r="AT1" s="19" t="s">
        <v>115</v>
      </c>
      <c r="AU1" s="19" t="s">
        <v>116</v>
      </c>
      <c r="AV1" s="19" t="s">
        <v>117</v>
      </c>
      <c r="AW1" s="19" t="s">
        <v>118</v>
      </c>
      <c r="AX1" s="19" t="s">
        <v>119</v>
      </c>
      <c r="AY1" s="19" t="s">
        <v>120</v>
      </c>
      <c r="AZ1" s="19" t="s">
        <v>131</v>
      </c>
      <c r="BA1" s="19" t="s">
        <v>132</v>
      </c>
      <c r="BB1" s="19" t="s">
        <v>133</v>
      </c>
      <c r="BC1" s="19" t="s">
        <v>134</v>
      </c>
      <c r="BD1" s="19" t="s">
        <v>135</v>
      </c>
      <c r="BE1" s="19" t="s">
        <v>136</v>
      </c>
      <c r="BF1" s="19" t="s">
        <v>137</v>
      </c>
      <c r="BG1" s="19" t="s">
        <v>138</v>
      </c>
      <c r="BH1" s="19" t="s">
        <v>139</v>
      </c>
      <c r="BI1" s="19" t="s">
        <v>140</v>
      </c>
      <c r="BJ1" s="19" t="s">
        <v>141</v>
      </c>
      <c r="BK1" s="19" t="s">
        <v>142</v>
      </c>
      <c r="BL1" s="19" t="s">
        <v>143</v>
      </c>
      <c r="BM1" s="19" t="s">
        <v>144</v>
      </c>
      <c r="BN1" s="19" t="s">
        <v>145</v>
      </c>
      <c r="BO1" s="19" t="s">
        <v>146</v>
      </c>
      <c r="BP1" s="19" t="s">
        <v>147</v>
      </c>
      <c r="BQ1" s="19" t="s">
        <v>148</v>
      </c>
      <c r="BR1" s="19" t="s">
        <v>149</v>
      </c>
      <c r="BS1" s="19" t="s">
        <v>150</v>
      </c>
      <c r="BT1" s="19" t="s">
        <v>151</v>
      </c>
      <c r="BU1" s="19" t="s">
        <v>152</v>
      </c>
      <c r="BV1" s="19" t="s">
        <v>153</v>
      </c>
      <c r="BW1" s="19" t="s">
        <v>154</v>
      </c>
      <c r="BX1" s="19" t="s">
        <v>155</v>
      </c>
      <c r="BY1" s="19" t="s">
        <v>156</v>
      </c>
      <c r="BZ1" s="19" t="s">
        <v>157</v>
      </c>
      <c r="CA1" s="19" t="s">
        <v>158</v>
      </c>
      <c r="CB1" s="19" t="s">
        <v>159</v>
      </c>
      <c r="CC1" s="19" t="s">
        <v>160</v>
      </c>
      <c r="CD1" s="19" t="s">
        <v>161</v>
      </c>
      <c r="CE1" s="19" t="s">
        <v>162</v>
      </c>
      <c r="CF1" s="19" t="s">
        <v>163</v>
      </c>
      <c r="CG1" s="19" t="s">
        <v>164</v>
      </c>
      <c r="CH1" s="19" t="s">
        <v>165</v>
      </c>
      <c r="CI1" s="19" t="s">
        <v>166</v>
      </c>
      <c r="CJ1" s="19" t="s">
        <v>167</v>
      </c>
      <c r="CK1" s="19" t="s">
        <v>168</v>
      </c>
      <c r="CL1" s="19" t="s">
        <v>169</v>
      </c>
      <c r="CM1" s="19" t="s">
        <v>170</v>
      </c>
      <c r="CN1" s="19" t="s">
        <v>171</v>
      </c>
      <c r="CO1" s="19" t="s">
        <v>172</v>
      </c>
      <c r="CP1" s="19" t="s">
        <v>173</v>
      </c>
      <c r="CQ1" s="19" t="s">
        <v>174</v>
      </c>
      <c r="CR1" s="19" t="s">
        <v>175</v>
      </c>
      <c r="CS1" s="19" t="s">
        <v>176</v>
      </c>
      <c r="CT1" s="19" t="s">
        <v>177</v>
      </c>
      <c r="CU1" s="19" t="s">
        <v>178</v>
      </c>
      <c r="CV1" s="19" t="s">
        <v>179</v>
      </c>
      <c r="CW1" s="19" t="s">
        <v>180</v>
      </c>
    </row>
    <row r="2" spans="1:101" x14ac:dyDescent="0.3">
      <c r="A2" s="13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</row>
    <row r="3" spans="1:101" x14ac:dyDescent="0.3">
      <c r="A3" s="13" t="s">
        <v>23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</row>
    <row r="4" spans="1:101" x14ac:dyDescent="0.3">
      <c r="A4" s="13" t="s">
        <v>128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</row>
    <row r="5" spans="1:101" x14ac:dyDescent="0.3">
      <c r="A5" s="24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</row>
    <row r="6" spans="1:101" x14ac:dyDescent="0.3">
      <c r="A6" s="2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</row>
    <row r="7" spans="1:101" x14ac:dyDescent="0.3">
      <c r="A7" s="13" t="s">
        <v>39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</row>
    <row r="8" spans="1:101" x14ac:dyDescent="0.3">
      <c r="A8" s="28" t="s">
        <v>195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</row>
    <row r="9" spans="1:101" x14ac:dyDescent="0.3">
      <c r="A9" s="28" t="s">
        <v>196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</row>
    <row r="10" spans="1:101" x14ac:dyDescent="0.3">
      <c r="A10" s="28" t="s">
        <v>197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</row>
    <row r="11" spans="1:101" x14ac:dyDescent="0.3">
      <c r="A11" s="28" t="s">
        <v>198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</row>
    <row r="12" spans="1:101" x14ac:dyDescent="0.3">
      <c r="A12" s="20" t="s">
        <v>188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</row>
    <row r="13" spans="1:101" x14ac:dyDescent="0.3">
      <c r="A13" s="26" t="s">
        <v>45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x14ac:dyDescent="0.3">
      <c r="A14" s="26" t="s">
        <v>47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x14ac:dyDescent="0.3">
      <c r="A15" s="26" t="s">
        <v>46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</row>
    <row r="16" spans="1:101" x14ac:dyDescent="0.3">
      <c r="A16" s="20" t="s">
        <v>44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</row>
    <row r="17" spans="1:101" x14ac:dyDescent="0.3">
      <c r="A17" s="25" t="s">
        <v>71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</row>
    <row r="18" spans="1:101" x14ac:dyDescent="0.3">
      <c r="A18" s="20" t="s">
        <v>52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</row>
    <row r="19" spans="1:101" x14ac:dyDescent="0.3">
      <c r="A19" s="25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</row>
    <row r="20" spans="1:101" x14ac:dyDescent="0.3">
      <c r="A20" s="20" t="s">
        <v>189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</row>
    <row r="21" spans="1:101" x14ac:dyDescent="0.3">
      <c r="A21" s="25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</row>
    <row r="22" spans="1:101" x14ac:dyDescent="0.3">
      <c r="A22" s="20" t="s">
        <v>219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</row>
    <row r="23" spans="1:101" x14ac:dyDescent="0.3">
      <c r="A23" s="13" t="s">
        <v>187</v>
      </c>
      <c r="B23" s="23" t="str">
        <f>IF(B$16="Colonisation urinaire simple","Pas de traitement antibiotique",IF(B$16="Cystite aiguë simple","Tableau n°1",IF(B$16="Cystite aiguë à risque de complication","Tableaux n°2 et 3",IF(B$16="Cystite aiguë récidivante","Tableaux n°1 à 4",IF(B$16="Colonisation urinaire gravidique","Tableau n°5",IF(B$16="Cystite gravidique","Tableaux n°6 et 7",IF(B$16="PNA simple","Tableaux n°8 à 10",IF(B$16="PNA à risque de complication","Tableaux n°11 à 13",IF(B$16="PNA avec qSOFA ≥ 2 sans choc septique","Tableaux n°14 à 17",IF(B$16="PNA avec choc septique","Tableaux n°18 à 21",IF(B$16="IUM paucisymptomatique","Tableaux n°22 et 23",IF(B$16="IUM à risque de complication avec qSOFA ˂ 2","Tableaux n°24 à 26",IF(B$16="IUM avec qSOFA ≥ 2 sans choc septique","Tableaux n°27 à 30",IF(B$16="IUM avec choc septique","Tableaux n°31 à 34",""))))))))))))))</f>
        <v/>
      </c>
      <c r="C23" s="23" t="str">
        <f t="shared" ref="C23:BN23" si="0">IF(C$16="Colonisation urinaire simple","Pas de traitement antibiotique",IF(C$16="Cystite aiguë simple","Tableau n°1",IF(C$16="Cystite aiguë à risque de complication","Tableaux n°2 et 3",IF(C$16="Cystite aiguë récidivante","Tableaux n°1 à 4",IF(C$16="Colonisation urinaire gravidique","Tableau n°5",IF(C$16="Cystite gravidique","Tableaux n°6 et 7",IF(C$16="PNA simple","Tableaux n°8 à 10",IF(C$16="PNA à risque de complication","Tableaux n°11 à 13",IF(C$16="PNA avec qSOFA ≥ 2 sans choc septique","Tableaux n°14 à 17",IF(C$16="PNA avec choc septique","Tableaux n°18 à 21",IF(C$16="IUM paucisymptomatique","Tableaux n°22 et 23",IF(C$16="IUM à risque de complication avec qSOFA ˂ 2","Tableaux n°24 à 26",IF(C$16="IUM avec qSOFA ≥ 2 sans choc septique","Tableaux n°27 à 30",IF(C$16="IUM avec choc septique","Tableaux n°31 à 34",""))))))))))))))</f>
        <v/>
      </c>
      <c r="D23" s="23" t="str">
        <f t="shared" si="0"/>
        <v/>
      </c>
      <c r="E23" s="23" t="str">
        <f t="shared" si="0"/>
        <v/>
      </c>
      <c r="F23" s="23" t="str">
        <f t="shared" si="0"/>
        <v/>
      </c>
      <c r="G23" s="23" t="str">
        <f t="shared" si="0"/>
        <v/>
      </c>
      <c r="H23" s="23" t="str">
        <f t="shared" si="0"/>
        <v/>
      </c>
      <c r="I23" s="23" t="str">
        <f t="shared" si="0"/>
        <v/>
      </c>
      <c r="J23" s="23" t="str">
        <f t="shared" si="0"/>
        <v/>
      </c>
      <c r="K23" s="23" t="str">
        <f t="shared" si="0"/>
        <v/>
      </c>
      <c r="L23" s="23" t="str">
        <f t="shared" si="0"/>
        <v/>
      </c>
      <c r="M23" s="23" t="str">
        <f t="shared" si="0"/>
        <v/>
      </c>
      <c r="N23" s="23" t="str">
        <f t="shared" si="0"/>
        <v/>
      </c>
      <c r="O23" s="23" t="str">
        <f t="shared" si="0"/>
        <v/>
      </c>
      <c r="P23" s="23" t="str">
        <f t="shared" si="0"/>
        <v/>
      </c>
      <c r="Q23" s="23" t="str">
        <f t="shared" si="0"/>
        <v/>
      </c>
      <c r="R23" s="23" t="str">
        <f t="shared" si="0"/>
        <v/>
      </c>
      <c r="S23" s="23" t="str">
        <f t="shared" si="0"/>
        <v/>
      </c>
      <c r="T23" s="23" t="str">
        <f t="shared" si="0"/>
        <v/>
      </c>
      <c r="U23" s="23" t="str">
        <f t="shared" si="0"/>
        <v/>
      </c>
      <c r="V23" s="23" t="str">
        <f t="shared" si="0"/>
        <v/>
      </c>
      <c r="W23" s="23" t="str">
        <f t="shared" si="0"/>
        <v/>
      </c>
      <c r="X23" s="23" t="str">
        <f t="shared" si="0"/>
        <v/>
      </c>
      <c r="Y23" s="23" t="str">
        <f t="shared" si="0"/>
        <v/>
      </c>
      <c r="Z23" s="23" t="str">
        <f t="shared" si="0"/>
        <v/>
      </c>
      <c r="AA23" s="23" t="str">
        <f t="shared" si="0"/>
        <v/>
      </c>
      <c r="AB23" s="23" t="str">
        <f t="shared" si="0"/>
        <v/>
      </c>
      <c r="AC23" s="23" t="str">
        <f t="shared" si="0"/>
        <v/>
      </c>
      <c r="AD23" s="23" t="str">
        <f t="shared" si="0"/>
        <v/>
      </c>
      <c r="AE23" s="23" t="str">
        <f t="shared" si="0"/>
        <v/>
      </c>
      <c r="AF23" s="23" t="str">
        <f t="shared" si="0"/>
        <v/>
      </c>
      <c r="AG23" s="23" t="str">
        <f t="shared" si="0"/>
        <v/>
      </c>
      <c r="AH23" s="23" t="str">
        <f t="shared" si="0"/>
        <v/>
      </c>
      <c r="AI23" s="23" t="str">
        <f t="shared" si="0"/>
        <v/>
      </c>
      <c r="AJ23" s="23" t="str">
        <f t="shared" si="0"/>
        <v/>
      </c>
      <c r="AK23" s="23" t="str">
        <f t="shared" si="0"/>
        <v/>
      </c>
      <c r="AL23" s="23" t="str">
        <f t="shared" si="0"/>
        <v/>
      </c>
      <c r="AM23" s="23" t="str">
        <f t="shared" si="0"/>
        <v/>
      </c>
      <c r="AN23" s="23" t="str">
        <f t="shared" si="0"/>
        <v/>
      </c>
      <c r="AO23" s="23" t="str">
        <f t="shared" si="0"/>
        <v/>
      </c>
      <c r="AP23" s="23" t="str">
        <f t="shared" si="0"/>
        <v/>
      </c>
      <c r="AQ23" s="23" t="str">
        <f t="shared" si="0"/>
        <v/>
      </c>
      <c r="AR23" s="23" t="str">
        <f t="shared" si="0"/>
        <v/>
      </c>
      <c r="AS23" s="23" t="str">
        <f t="shared" si="0"/>
        <v/>
      </c>
      <c r="AT23" s="23" t="str">
        <f t="shared" si="0"/>
        <v/>
      </c>
      <c r="AU23" s="23" t="str">
        <f t="shared" si="0"/>
        <v/>
      </c>
      <c r="AV23" s="23" t="str">
        <f t="shared" si="0"/>
        <v/>
      </c>
      <c r="AW23" s="23" t="str">
        <f t="shared" si="0"/>
        <v/>
      </c>
      <c r="AX23" s="23" t="str">
        <f t="shared" si="0"/>
        <v/>
      </c>
      <c r="AY23" s="23" t="str">
        <f t="shared" si="0"/>
        <v/>
      </c>
      <c r="AZ23" s="23" t="str">
        <f t="shared" si="0"/>
        <v/>
      </c>
      <c r="BA23" s="23" t="str">
        <f t="shared" si="0"/>
        <v/>
      </c>
      <c r="BB23" s="23" t="str">
        <f t="shared" si="0"/>
        <v/>
      </c>
      <c r="BC23" s="23" t="str">
        <f t="shared" si="0"/>
        <v/>
      </c>
      <c r="BD23" s="23" t="str">
        <f t="shared" si="0"/>
        <v/>
      </c>
      <c r="BE23" s="23" t="str">
        <f t="shared" si="0"/>
        <v/>
      </c>
      <c r="BF23" s="23" t="str">
        <f t="shared" si="0"/>
        <v/>
      </c>
      <c r="BG23" s="23" t="str">
        <f t="shared" si="0"/>
        <v/>
      </c>
      <c r="BH23" s="23" t="str">
        <f t="shared" si="0"/>
        <v/>
      </c>
      <c r="BI23" s="23" t="str">
        <f t="shared" si="0"/>
        <v/>
      </c>
      <c r="BJ23" s="23" t="str">
        <f t="shared" si="0"/>
        <v/>
      </c>
      <c r="BK23" s="23" t="str">
        <f t="shared" si="0"/>
        <v/>
      </c>
      <c r="BL23" s="23" t="str">
        <f t="shared" si="0"/>
        <v/>
      </c>
      <c r="BM23" s="23" t="str">
        <f t="shared" si="0"/>
        <v/>
      </c>
      <c r="BN23" s="23" t="str">
        <f t="shared" si="0"/>
        <v/>
      </c>
      <c r="BO23" s="23" t="str">
        <f t="shared" ref="BO23:CW23" si="1">IF(BO$16="Colonisation urinaire simple","Pas de traitement antibiotique",IF(BO$16="Cystite aiguë simple","Tableau n°1",IF(BO$16="Cystite aiguë à risque de complication","Tableaux n°2 et 3",IF(BO$16="Cystite aiguë récidivante","Tableaux n°1 à 4",IF(BO$16="Colonisation urinaire gravidique","Tableau n°5",IF(BO$16="Cystite gravidique","Tableaux n°6 et 7",IF(BO$16="PNA simple","Tableaux n°8 à 10",IF(BO$16="PNA à risque de complication","Tableaux n°11 à 13",IF(BO$16="PNA avec qSOFA ≥ 2 sans choc septique","Tableaux n°14 à 17",IF(BO$16="PNA avec choc septique","Tableaux n°18 à 21",IF(BO$16="IUM paucisymptomatique","Tableaux n°22 et 23",IF(BO$16="IUM à risque de complication avec qSOFA ˂ 2","Tableaux n°24 à 26",IF(BO$16="IUM avec qSOFA ≥ 2 sans choc septique","Tableaux n°27 à 30",IF(BO$16="IUM avec choc septique","Tableaux n°31 à 34",""))))))))))))))</f>
        <v/>
      </c>
      <c r="BP23" s="23" t="str">
        <f t="shared" si="1"/>
        <v/>
      </c>
      <c r="BQ23" s="23" t="str">
        <f t="shared" si="1"/>
        <v/>
      </c>
      <c r="BR23" s="23" t="str">
        <f t="shared" si="1"/>
        <v/>
      </c>
      <c r="BS23" s="23" t="str">
        <f t="shared" si="1"/>
        <v/>
      </c>
      <c r="BT23" s="23" t="str">
        <f t="shared" si="1"/>
        <v/>
      </c>
      <c r="BU23" s="23" t="str">
        <f t="shared" si="1"/>
        <v/>
      </c>
      <c r="BV23" s="23" t="str">
        <f t="shared" si="1"/>
        <v/>
      </c>
      <c r="BW23" s="23" t="str">
        <f t="shared" si="1"/>
        <v/>
      </c>
      <c r="BX23" s="23" t="str">
        <f t="shared" si="1"/>
        <v/>
      </c>
      <c r="BY23" s="23" t="str">
        <f t="shared" si="1"/>
        <v/>
      </c>
      <c r="BZ23" s="23" t="str">
        <f t="shared" si="1"/>
        <v/>
      </c>
      <c r="CA23" s="23" t="str">
        <f t="shared" si="1"/>
        <v/>
      </c>
      <c r="CB23" s="23" t="str">
        <f t="shared" si="1"/>
        <v/>
      </c>
      <c r="CC23" s="23" t="str">
        <f t="shared" si="1"/>
        <v/>
      </c>
      <c r="CD23" s="23" t="str">
        <f t="shared" si="1"/>
        <v/>
      </c>
      <c r="CE23" s="23" t="str">
        <f t="shared" si="1"/>
        <v/>
      </c>
      <c r="CF23" s="23" t="str">
        <f t="shared" si="1"/>
        <v/>
      </c>
      <c r="CG23" s="23" t="str">
        <f t="shared" si="1"/>
        <v/>
      </c>
      <c r="CH23" s="23" t="str">
        <f t="shared" si="1"/>
        <v/>
      </c>
      <c r="CI23" s="23" t="str">
        <f t="shared" si="1"/>
        <v/>
      </c>
      <c r="CJ23" s="23" t="str">
        <f t="shared" si="1"/>
        <v/>
      </c>
      <c r="CK23" s="23" t="str">
        <f t="shared" si="1"/>
        <v/>
      </c>
      <c r="CL23" s="23" t="str">
        <f t="shared" si="1"/>
        <v/>
      </c>
      <c r="CM23" s="23" t="str">
        <f t="shared" si="1"/>
        <v/>
      </c>
      <c r="CN23" s="23" t="str">
        <f t="shared" si="1"/>
        <v/>
      </c>
      <c r="CO23" s="23" t="str">
        <f t="shared" si="1"/>
        <v/>
      </c>
      <c r="CP23" s="23" t="str">
        <f t="shared" si="1"/>
        <v/>
      </c>
      <c r="CQ23" s="23" t="str">
        <f t="shared" si="1"/>
        <v/>
      </c>
      <c r="CR23" s="23" t="str">
        <f t="shared" si="1"/>
        <v/>
      </c>
      <c r="CS23" s="23" t="str">
        <f t="shared" si="1"/>
        <v/>
      </c>
      <c r="CT23" s="23" t="str">
        <f t="shared" si="1"/>
        <v/>
      </c>
      <c r="CU23" s="23" t="str">
        <f t="shared" si="1"/>
        <v/>
      </c>
      <c r="CV23" s="23" t="str">
        <f t="shared" si="1"/>
        <v/>
      </c>
      <c r="CW23" s="23" t="str">
        <f t="shared" si="1"/>
        <v/>
      </c>
    </row>
    <row r="24" spans="1:101" x14ac:dyDescent="0.3">
      <c r="A24" s="24" t="s">
        <v>12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36" customFormat="1" x14ac:dyDescent="0.3">
      <c r="A25" s="29" t="s">
        <v>122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</row>
    <row r="26" spans="1:101" x14ac:dyDescent="0.3">
      <c r="A26" s="32" t="s">
        <v>199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</row>
    <row r="27" spans="1:101" x14ac:dyDescent="0.3">
      <c r="A27" s="33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</row>
    <row r="28" spans="1:101" x14ac:dyDescent="0.3">
      <c r="A28" s="34" t="s">
        <v>200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</row>
    <row r="29" spans="1:101" x14ac:dyDescent="0.3">
      <c r="A29" s="34" t="s">
        <v>201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</row>
    <row r="30" spans="1:101" x14ac:dyDescent="0.3">
      <c r="A30" s="32" t="s">
        <v>202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</row>
    <row r="31" spans="1:101" x14ac:dyDescent="0.3">
      <c r="A31" s="33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</row>
    <row r="32" spans="1:101" x14ac:dyDescent="0.3">
      <c r="A32" s="34" t="s">
        <v>203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</row>
    <row r="33" spans="1:101" x14ac:dyDescent="0.3">
      <c r="A33" s="34" t="s">
        <v>204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</row>
    <row r="34" spans="1:101" x14ac:dyDescent="0.3">
      <c r="A34" s="29" t="s">
        <v>62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</row>
    <row r="35" spans="1:101" x14ac:dyDescent="0.3">
      <c r="A35" s="32" t="s">
        <v>199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</row>
    <row r="36" spans="1:101" x14ac:dyDescent="0.3">
      <c r="A36" s="33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</row>
    <row r="37" spans="1:101" x14ac:dyDescent="0.3">
      <c r="A37" s="34" t="s">
        <v>200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</row>
    <row r="38" spans="1:101" x14ac:dyDescent="0.3">
      <c r="A38" s="34" t="s">
        <v>201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</row>
    <row r="39" spans="1:101" x14ac:dyDescent="0.3">
      <c r="A39" s="32" t="s">
        <v>202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</row>
    <row r="40" spans="1:101" x14ac:dyDescent="0.3">
      <c r="A40" s="33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</row>
    <row r="41" spans="1:101" x14ac:dyDescent="0.3">
      <c r="A41" s="34" t="s">
        <v>203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</row>
    <row r="42" spans="1:101" x14ac:dyDescent="0.3">
      <c r="A42" s="34" t="s">
        <v>204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</row>
    <row r="43" spans="1:101" ht="33" x14ac:dyDescent="0.3">
      <c r="A43" s="35" t="s">
        <v>191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</row>
    <row r="44" spans="1:101" x14ac:dyDescent="0.3">
      <c r="A44" s="24" t="s">
        <v>192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</row>
    <row r="45" spans="1:101" x14ac:dyDescent="0.3">
      <c r="A45" s="37" t="s">
        <v>184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</row>
    <row r="46" spans="1:101" x14ac:dyDescent="0.3">
      <c r="A46" s="13" t="s">
        <v>226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</row>
    <row r="47" spans="1:101" x14ac:dyDescent="0.3">
      <c r="A47" s="13" t="s">
        <v>35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</row>
    <row r="48" spans="1:101" x14ac:dyDescent="0.3">
      <c r="A48" s="13" t="s">
        <v>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</row>
    <row r="49" spans="1:101" x14ac:dyDescent="0.3">
      <c r="A49" s="13" t="s">
        <v>190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</row>
    <row r="50" spans="1:101" x14ac:dyDescent="0.3">
      <c r="A50" s="20" t="s">
        <v>193</v>
      </c>
      <c r="B50" s="23" t="str">
        <f>IF(B46="Non conforme","Non conforme",IF(B47="Non conforme","Non conforme",IF(B48="Non conforme","Non conforme",IF(B49="Non conforme","Non conforme",IF(B47="Conforme",IF(B48="Conforme",IF(B49="Conforme","Conforme",""),""),"")))))</f>
        <v/>
      </c>
      <c r="C50" s="23" t="str">
        <f t="shared" ref="C50:BN50" si="2">IF(C46="Non conforme","Non conforme",IF(C47="Non conforme","Non conforme",IF(C48="Non conforme","Non conforme",IF(C49="Non conforme","Non conforme",IF(C47="Conforme",IF(C48="Conforme",IF(C49="Conforme","Conforme",""),""),"")))))</f>
        <v/>
      </c>
      <c r="D50" s="23" t="str">
        <f t="shared" si="2"/>
        <v/>
      </c>
      <c r="E50" s="23" t="str">
        <f t="shared" si="2"/>
        <v/>
      </c>
      <c r="F50" s="23" t="str">
        <f t="shared" si="2"/>
        <v/>
      </c>
      <c r="G50" s="23" t="str">
        <f t="shared" si="2"/>
        <v/>
      </c>
      <c r="H50" s="23" t="str">
        <f t="shared" si="2"/>
        <v/>
      </c>
      <c r="I50" s="23" t="str">
        <f t="shared" si="2"/>
        <v/>
      </c>
      <c r="J50" s="23" t="str">
        <f t="shared" si="2"/>
        <v/>
      </c>
      <c r="K50" s="23" t="str">
        <f t="shared" si="2"/>
        <v/>
      </c>
      <c r="L50" s="23" t="str">
        <f t="shared" si="2"/>
        <v/>
      </c>
      <c r="M50" s="23" t="str">
        <f t="shared" si="2"/>
        <v/>
      </c>
      <c r="N50" s="23" t="str">
        <f t="shared" si="2"/>
        <v/>
      </c>
      <c r="O50" s="23" t="str">
        <f t="shared" si="2"/>
        <v/>
      </c>
      <c r="P50" s="23" t="str">
        <f t="shared" si="2"/>
        <v/>
      </c>
      <c r="Q50" s="23" t="str">
        <f t="shared" si="2"/>
        <v/>
      </c>
      <c r="R50" s="23" t="str">
        <f t="shared" si="2"/>
        <v/>
      </c>
      <c r="S50" s="23" t="str">
        <f t="shared" si="2"/>
        <v/>
      </c>
      <c r="T50" s="23" t="str">
        <f t="shared" si="2"/>
        <v/>
      </c>
      <c r="U50" s="23" t="str">
        <f t="shared" si="2"/>
        <v/>
      </c>
      <c r="V50" s="23" t="str">
        <f t="shared" si="2"/>
        <v/>
      </c>
      <c r="W50" s="23" t="str">
        <f t="shared" si="2"/>
        <v/>
      </c>
      <c r="X50" s="23" t="str">
        <f t="shared" si="2"/>
        <v/>
      </c>
      <c r="Y50" s="23" t="str">
        <f t="shared" si="2"/>
        <v/>
      </c>
      <c r="Z50" s="23" t="str">
        <f t="shared" si="2"/>
        <v/>
      </c>
      <c r="AA50" s="23" t="str">
        <f t="shared" si="2"/>
        <v/>
      </c>
      <c r="AB50" s="23" t="str">
        <f t="shared" si="2"/>
        <v/>
      </c>
      <c r="AC50" s="23" t="str">
        <f t="shared" si="2"/>
        <v/>
      </c>
      <c r="AD50" s="23" t="str">
        <f t="shared" si="2"/>
        <v/>
      </c>
      <c r="AE50" s="23" t="str">
        <f t="shared" si="2"/>
        <v/>
      </c>
      <c r="AF50" s="23" t="str">
        <f t="shared" si="2"/>
        <v/>
      </c>
      <c r="AG50" s="23" t="str">
        <f t="shared" si="2"/>
        <v/>
      </c>
      <c r="AH50" s="23" t="str">
        <f t="shared" si="2"/>
        <v/>
      </c>
      <c r="AI50" s="23" t="str">
        <f t="shared" si="2"/>
        <v/>
      </c>
      <c r="AJ50" s="23" t="str">
        <f t="shared" si="2"/>
        <v/>
      </c>
      <c r="AK50" s="23" t="str">
        <f t="shared" si="2"/>
        <v/>
      </c>
      <c r="AL50" s="23" t="str">
        <f t="shared" si="2"/>
        <v/>
      </c>
      <c r="AM50" s="23" t="str">
        <f t="shared" si="2"/>
        <v/>
      </c>
      <c r="AN50" s="23" t="str">
        <f t="shared" si="2"/>
        <v/>
      </c>
      <c r="AO50" s="23" t="str">
        <f t="shared" si="2"/>
        <v/>
      </c>
      <c r="AP50" s="23" t="str">
        <f t="shared" si="2"/>
        <v/>
      </c>
      <c r="AQ50" s="23" t="str">
        <f t="shared" si="2"/>
        <v/>
      </c>
      <c r="AR50" s="23" t="str">
        <f t="shared" si="2"/>
        <v/>
      </c>
      <c r="AS50" s="23" t="str">
        <f t="shared" si="2"/>
        <v/>
      </c>
      <c r="AT50" s="23" t="str">
        <f t="shared" si="2"/>
        <v/>
      </c>
      <c r="AU50" s="23" t="str">
        <f t="shared" si="2"/>
        <v/>
      </c>
      <c r="AV50" s="23" t="str">
        <f t="shared" si="2"/>
        <v/>
      </c>
      <c r="AW50" s="23" t="str">
        <f t="shared" si="2"/>
        <v/>
      </c>
      <c r="AX50" s="23" t="str">
        <f t="shared" si="2"/>
        <v/>
      </c>
      <c r="AY50" s="23" t="str">
        <f t="shared" si="2"/>
        <v/>
      </c>
      <c r="AZ50" s="23" t="str">
        <f t="shared" si="2"/>
        <v/>
      </c>
      <c r="BA50" s="23" t="str">
        <f t="shared" si="2"/>
        <v/>
      </c>
      <c r="BB50" s="23" t="str">
        <f t="shared" si="2"/>
        <v/>
      </c>
      <c r="BC50" s="23" t="str">
        <f t="shared" si="2"/>
        <v/>
      </c>
      <c r="BD50" s="23" t="str">
        <f t="shared" si="2"/>
        <v/>
      </c>
      <c r="BE50" s="23" t="str">
        <f t="shared" si="2"/>
        <v/>
      </c>
      <c r="BF50" s="23" t="str">
        <f t="shared" si="2"/>
        <v/>
      </c>
      <c r="BG50" s="23" t="str">
        <f t="shared" si="2"/>
        <v/>
      </c>
      <c r="BH50" s="23" t="str">
        <f t="shared" si="2"/>
        <v/>
      </c>
      <c r="BI50" s="23" t="str">
        <f t="shared" si="2"/>
        <v/>
      </c>
      <c r="BJ50" s="23" t="str">
        <f t="shared" si="2"/>
        <v/>
      </c>
      <c r="BK50" s="23" t="str">
        <f t="shared" si="2"/>
        <v/>
      </c>
      <c r="BL50" s="23" t="str">
        <f t="shared" si="2"/>
        <v/>
      </c>
      <c r="BM50" s="23" t="str">
        <f t="shared" si="2"/>
        <v/>
      </c>
      <c r="BN50" s="23" t="str">
        <f t="shared" si="2"/>
        <v/>
      </c>
      <c r="BO50" s="23" t="str">
        <f t="shared" ref="BO50:CW50" si="3">IF(BO46="Non conforme","Non conforme",IF(BO47="Non conforme","Non conforme",IF(BO48="Non conforme","Non conforme",IF(BO49="Non conforme","Non conforme",IF(BO47="Conforme",IF(BO48="Conforme",IF(BO49="Conforme","Conforme",""),""),"")))))</f>
        <v/>
      </c>
      <c r="BP50" s="23" t="str">
        <f t="shared" si="3"/>
        <v/>
      </c>
      <c r="BQ50" s="23" t="str">
        <f t="shared" si="3"/>
        <v/>
      </c>
      <c r="BR50" s="23" t="str">
        <f t="shared" si="3"/>
        <v/>
      </c>
      <c r="BS50" s="23" t="str">
        <f t="shared" si="3"/>
        <v/>
      </c>
      <c r="BT50" s="23" t="str">
        <f t="shared" si="3"/>
        <v/>
      </c>
      <c r="BU50" s="23" t="str">
        <f t="shared" si="3"/>
        <v/>
      </c>
      <c r="BV50" s="23" t="str">
        <f t="shared" si="3"/>
        <v/>
      </c>
      <c r="BW50" s="23" t="str">
        <f t="shared" si="3"/>
        <v/>
      </c>
      <c r="BX50" s="23" t="str">
        <f t="shared" si="3"/>
        <v/>
      </c>
      <c r="BY50" s="23" t="str">
        <f t="shared" si="3"/>
        <v/>
      </c>
      <c r="BZ50" s="23" t="str">
        <f t="shared" si="3"/>
        <v/>
      </c>
      <c r="CA50" s="23" t="str">
        <f t="shared" si="3"/>
        <v/>
      </c>
      <c r="CB50" s="23" t="str">
        <f t="shared" si="3"/>
        <v/>
      </c>
      <c r="CC50" s="23" t="str">
        <f t="shared" si="3"/>
        <v/>
      </c>
      <c r="CD50" s="23" t="str">
        <f t="shared" si="3"/>
        <v/>
      </c>
      <c r="CE50" s="23" t="str">
        <f t="shared" si="3"/>
        <v/>
      </c>
      <c r="CF50" s="23" t="str">
        <f t="shared" si="3"/>
        <v/>
      </c>
      <c r="CG50" s="23" t="str">
        <f t="shared" si="3"/>
        <v/>
      </c>
      <c r="CH50" s="23" t="str">
        <f t="shared" si="3"/>
        <v/>
      </c>
      <c r="CI50" s="23" t="str">
        <f t="shared" si="3"/>
        <v/>
      </c>
      <c r="CJ50" s="23" t="str">
        <f t="shared" si="3"/>
        <v/>
      </c>
      <c r="CK50" s="23" t="str">
        <f t="shared" si="3"/>
        <v/>
      </c>
      <c r="CL50" s="23" t="str">
        <f t="shared" si="3"/>
        <v/>
      </c>
      <c r="CM50" s="23" t="str">
        <f t="shared" si="3"/>
        <v/>
      </c>
      <c r="CN50" s="23" t="str">
        <f t="shared" si="3"/>
        <v/>
      </c>
      <c r="CO50" s="23" t="str">
        <f t="shared" si="3"/>
        <v/>
      </c>
      <c r="CP50" s="23" t="str">
        <f t="shared" si="3"/>
        <v/>
      </c>
      <c r="CQ50" s="23" t="str">
        <f t="shared" si="3"/>
        <v/>
      </c>
      <c r="CR50" s="23" t="str">
        <f t="shared" si="3"/>
        <v/>
      </c>
      <c r="CS50" s="23" t="str">
        <f t="shared" si="3"/>
        <v/>
      </c>
      <c r="CT50" s="23" t="str">
        <f t="shared" si="3"/>
        <v/>
      </c>
      <c r="CU50" s="23" t="str">
        <f t="shared" si="3"/>
        <v/>
      </c>
      <c r="CV50" s="23" t="str">
        <f t="shared" si="3"/>
        <v/>
      </c>
      <c r="CW50" s="23" t="str">
        <f t="shared" si="3"/>
        <v/>
      </c>
    </row>
    <row r="51" spans="1:101" x14ac:dyDescent="0.3">
      <c r="A51" s="37" t="s">
        <v>181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</row>
    <row r="52" spans="1:101" x14ac:dyDescent="0.3">
      <c r="A52" s="13" t="s">
        <v>226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</row>
    <row r="53" spans="1:101" x14ac:dyDescent="0.3">
      <c r="A53" s="13" t="s">
        <v>35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</row>
    <row r="54" spans="1:101" x14ac:dyDescent="0.3">
      <c r="A54" s="13" t="s">
        <v>36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</row>
    <row r="55" spans="1:101" x14ac:dyDescent="0.3">
      <c r="A55" s="13" t="s">
        <v>190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</row>
    <row r="56" spans="1:101" x14ac:dyDescent="0.3">
      <c r="A56" s="20" t="s">
        <v>193</v>
      </c>
      <c r="B56" s="23" t="str">
        <f>IF(B52="Non conforme","Non conforme",IF(B53="Non conforme","Non conforme",IF(B54="Non conforme","Non conforme",IF(B55="Non conforme","Non conforme",IF(B53="Conforme",IF(B54="Conforme",IF(B55="Conforme","Conforme",""),""),"")))))</f>
        <v/>
      </c>
      <c r="C56" s="23" t="str">
        <f t="shared" ref="C56:BN56" si="4">IF(C52="Non conforme","Non conforme",IF(C53="Non conforme","Non conforme",IF(C54="Non conforme","Non conforme",IF(C55="Non conforme","Non conforme",IF(C53="Conforme",IF(C54="Conforme",IF(C55="Conforme","Conforme",""),""),"")))))</f>
        <v/>
      </c>
      <c r="D56" s="23" t="str">
        <f t="shared" si="4"/>
        <v/>
      </c>
      <c r="E56" s="23" t="str">
        <f t="shared" si="4"/>
        <v/>
      </c>
      <c r="F56" s="23" t="str">
        <f t="shared" si="4"/>
        <v/>
      </c>
      <c r="G56" s="23" t="str">
        <f t="shared" si="4"/>
        <v/>
      </c>
      <c r="H56" s="23" t="str">
        <f t="shared" si="4"/>
        <v/>
      </c>
      <c r="I56" s="23" t="str">
        <f t="shared" si="4"/>
        <v/>
      </c>
      <c r="J56" s="23" t="str">
        <f t="shared" si="4"/>
        <v/>
      </c>
      <c r="K56" s="23" t="str">
        <f t="shared" si="4"/>
        <v/>
      </c>
      <c r="L56" s="23" t="str">
        <f t="shared" si="4"/>
        <v/>
      </c>
      <c r="M56" s="23" t="str">
        <f t="shared" si="4"/>
        <v/>
      </c>
      <c r="N56" s="23" t="str">
        <f t="shared" si="4"/>
        <v/>
      </c>
      <c r="O56" s="23" t="str">
        <f t="shared" si="4"/>
        <v/>
      </c>
      <c r="P56" s="23" t="str">
        <f t="shared" si="4"/>
        <v/>
      </c>
      <c r="Q56" s="23" t="str">
        <f t="shared" si="4"/>
        <v/>
      </c>
      <c r="R56" s="23" t="str">
        <f t="shared" si="4"/>
        <v/>
      </c>
      <c r="S56" s="23" t="str">
        <f t="shared" si="4"/>
        <v/>
      </c>
      <c r="T56" s="23" t="str">
        <f t="shared" si="4"/>
        <v/>
      </c>
      <c r="U56" s="23" t="str">
        <f t="shared" si="4"/>
        <v/>
      </c>
      <c r="V56" s="23" t="str">
        <f t="shared" si="4"/>
        <v/>
      </c>
      <c r="W56" s="23" t="str">
        <f t="shared" si="4"/>
        <v/>
      </c>
      <c r="X56" s="23" t="str">
        <f t="shared" si="4"/>
        <v/>
      </c>
      <c r="Y56" s="23" t="str">
        <f t="shared" si="4"/>
        <v/>
      </c>
      <c r="Z56" s="23" t="str">
        <f t="shared" si="4"/>
        <v/>
      </c>
      <c r="AA56" s="23" t="str">
        <f t="shared" si="4"/>
        <v/>
      </c>
      <c r="AB56" s="23" t="str">
        <f t="shared" si="4"/>
        <v/>
      </c>
      <c r="AC56" s="23" t="str">
        <f t="shared" si="4"/>
        <v/>
      </c>
      <c r="AD56" s="23" t="str">
        <f t="shared" si="4"/>
        <v/>
      </c>
      <c r="AE56" s="23" t="str">
        <f t="shared" si="4"/>
        <v/>
      </c>
      <c r="AF56" s="23" t="str">
        <f t="shared" si="4"/>
        <v/>
      </c>
      <c r="AG56" s="23" t="str">
        <f t="shared" si="4"/>
        <v/>
      </c>
      <c r="AH56" s="23" t="str">
        <f t="shared" si="4"/>
        <v/>
      </c>
      <c r="AI56" s="23" t="str">
        <f t="shared" si="4"/>
        <v/>
      </c>
      <c r="AJ56" s="23" t="str">
        <f t="shared" si="4"/>
        <v/>
      </c>
      <c r="AK56" s="23" t="str">
        <f t="shared" si="4"/>
        <v/>
      </c>
      <c r="AL56" s="23" t="str">
        <f t="shared" si="4"/>
        <v/>
      </c>
      <c r="AM56" s="23" t="str">
        <f t="shared" si="4"/>
        <v/>
      </c>
      <c r="AN56" s="23" t="str">
        <f t="shared" si="4"/>
        <v/>
      </c>
      <c r="AO56" s="23" t="str">
        <f t="shared" si="4"/>
        <v/>
      </c>
      <c r="AP56" s="23" t="str">
        <f t="shared" si="4"/>
        <v/>
      </c>
      <c r="AQ56" s="23" t="str">
        <f t="shared" si="4"/>
        <v/>
      </c>
      <c r="AR56" s="23" t="str">
        <f t="shared" si="4"/>
        <v/>
      </c>
      <c r="AS56" s="23" t="str">
        <f t="shared" si="4"/>
        <v/>
      </c>
      <c r="AT56" s="23" t="str">
        <f t="shared" si="4"/>
        <v/>
      </c>
      <c r="AU56" s="23" t="str">
        <f t="shared" si="4"/>
        <v/>
      </c>
      <c r="AV56" s="23" t="str">
        <f t="shared" si="4"/>
        <v/>
      </c>
      <c r="AW56" s="23" t="str">
        <f t="shared" si="4"/>
        <v/>
      </c>
      <c r="AX56" s="23" t="str">
        <f t="shared" si="4"/>
        <v/>
      </c>
      <c r="AY56" s="23" t="str">
        <f t="shared" si="4"/>
        <v/>
      </c>
      <c r="AZ56" s="23" t="str">
        <f t="shared" si="4"/>
        <v/>
      </c>
      <c r="BA56" s="23" t="str">
        <f t="shared" si="4"/>
        <v/>
      </c>
      <c r="BB56" s="23" t="str">
        <f t="shared" si="4"/>
        <v/>
      </c>
      <c r="BC56" s="23" t="str">
        <f t="shared" si="4"/>
        <v/>
      </c>
      <c r="BD56" s="23" t="str">
        <f t="shared" si="4"/>
        <v/>
      </c>
      <c r="BE56" s="23" t="str">
        <f t="shared" si="4"/>
        <v/>
      </c>
      <c r="BF56" s="23" t="str">
        <f t="shared" si="4"/>
        <v/>
      </c>
      <c r="BG56" s="23" t="str">
        <f t="shared" si="4"/>
        <v/>
      </c>
      <c r="BH56" s="23" t="str">
        <f t="shared" si="4"/>
        <v/>
      </c>
      <c r="BI56" s="23" t="str">
        <f t="shared" si="4"/>
        <v/>
      </c>
      <c r="BJ56" s="23" t="str">
        <f t="shared" si="4"/>
        <v/>
      </c>
      <c r="BK56" s="23" t="str">
        <f t="shared" si="4"/>
        <v/>
      </c>
      <c r="BL56" s="23" t="str">
        <f t="shared" si="4"/>
        <v/>
      </c>
      <c r="BM56" s="23" t="str">
        <f t="shared" si="4"/>
        <v/>
      </c>
      <c r="BN56" s="23" t="str">
        <f t="shared" si="4"/>
        <v/>
      </c>
      <c r="BO56" s="23" t="str">
        <f t="shared" ref="BO56:CW56" si="5">IF(BO52="Non conforme","Non conforme",IF(BO53="Non conforme","Non conforme",IF(BO54="Non conforme","Non conforme",IF(BO55="Non conforme","Non conforme",IF(BO53="Conforme",IF(BO54="Conforme",IF(BO55="Conforme","Conforme",""),""),"")))))</f>
        <v/>
      </c>
      <c r="BP56" s="23" t="str">
        <f t="shared" si="5"/>
        <v/>
      </c>
      <c r="BQ56" s="23" t="str">
        <f t="shared" si="5"/>
        <v/>
      </c>
      <c r="BR56" s="23" t="str">
        <f t="shared" si="5"/>
        <v/>
      </c>
      <c r="BS56" s="23" t="str">
        <f t="shared" si="5"/>
        <v/>
      </c>
      <c r="BT56" s="23" t="str">
        <f t="shared" si="5"/>
        <v/>
      </c>
      <c r="BU56" s="23" t="str">
        <f t="shared" si="5"/>
        <v/>
      </c>
      <c r="BV56" s="23" t="str">
        <f t="shared" si="5"/>
        <v/>
      </c>
      <c r="BW56" s="23" t="str">
        <f t="shared" si="5"/>
        <v/>
      </c>
      <c r="BX56" s="23" t="str">
        <f t="shared" si="5"/>
        <v/>
      </c>
      <c r="BY56" s="23" t="str">
        <f t="shared" si="5"/>
        <v/>
      </c>
      <c r="BZ56" s="23" t="str">
        <f t="shared" si="5"/>
        <v/>
      </c>
      <c r="CA56" s="23" t="str">
        <f t="shared" si="5"/>
        <v/>
      </c>
      <c r="CB56" s="23" t="str">
        <f t="shared" si="5"/>
        <v/>
      </c>
      <c r="CC56" s="23" t="str">
        <f t="shared" si="5"/>
        <v/>
      </c>
      <c r="CD56" s="23" t="str">
        <f t="shared" si="5"/>
        <v/>
      </c>
      <c r="CE56" s="23" t="str">
        <f t="shared" si="5"/>
        <v/>
      </c>
      <c r="CF56" s="23" t="str">
        <f t="shared" si="5"/>
        <v/>
      </c>
      <c r="CG56" s="23" t="str">
        <f t="shared" si="5"/>
        <v/>
      </c>
      <c r="CH56" s="23" t="str">
        <f t="shared" si="5"/>
        <v/>
      </c>
      <c r="CI56" s="23" t="str">
        <f t="shared" si="5"/>
        <v/>
      </c>
      <c r="CJ56" s="23" t="str">
        <f t="shared" si="5"/>
        <v/>
      </c>
      <c r="CK56" s="23" t="str">
        <f t="shared" si="5"/>
        <v/>
      </c>
      <c r="CL56" s="23" t="str">
        <f t="shared" si="5"/>
        <v/>
      </c>
      <c r="CM56" s="23" t="str">
        <f t="shared" si="5"/>
        <v/>
      </c>
      <c r="CN56" s="23" t="str">
        <f t="shared" si="5"/>
        <v/>
      </c>
      <c r="CO56" s="23" t="str">
        <f t="shared" si="5"/>
        <v/>
      </c>
      <c r="CP56" s="23" t="str">
        <f t="shared" si="5"/>
        <v/>
      </c>
      <c r="CQ56" s="23" t="str">
        <f t="shared" si="5"/>
        <v/>
      </c>
      <c r="CR56" s="23" t="str">
        <f t="shared" si="5"/>
        <v/>
      </c>
      <c r="CS56" s="23" t="str">
        <f t="shared" si="5"/>
        <v/>
      </c>
      <c r="CT56" s="23" t="str">
        <f t="shared" si="5"/>
        <v/>
      </c>
      <c r="CU56" s="23" t="str">
        <f t="shared" si="5"/>
        <v/>
      </c>
      <c r="CV56" s="23" t="str">
        <f t="shared" si="5"/>
        <v/>
      </c>
      <c r="CW56" s="23" t="str">
        <f t="shared" si="5"/>
        <v/>
      </c>
    </row>
    <row r="57" spans="1:101" x14ac:dyDescent="0.3">
      <c r="A57" s="37" t="s">
        <v>185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</row>
    <row r="58" spans="1:101" x14ac:dyDescent="0.3">
      <c r="A58" s="13" t="s">
        <v>226</v>
      </c>
      <c r="B58" s="23" t="str">
        <f>IF(B46="Non conforme","Non conforme",IF(B52="Non conforme","Non conforme",IF(B46="",IF(B52="","","Conforme"),"Conforme")))</f>
        <v/>
      </c>
      <c r="C58" s="23" t="str">
        <f t="shared" ref="C58:BN58" si="6">IF(C46="Non conforme","Non conforme",IF(C52="Non conforme","Non conforme",IF(C46="",IF(C52="","","Conforme"),"Conforme")))</f>
        <v/>
      </c>
      <c r="D58" s="23" t="str">
        <f t="shared" si="6"/>
        <v/>
      </c>
      <c r="E58" s="23" t="str">
        <f t="shared" si="6"/>
        <v/>
      </c>
      <c r="F58" s="23" t="str">
        <f t="shared" si="6"/>
        <v/>
      </c>
      <c r="G58" s="23" t="str">
        <f t="shared" si="6"/>
        <v/>
      </c>
      <c r="H58" s="23" t="str">
        <f t="shared" si="6"/>
        <v/>
      </c>
      <c r="I58" s="23" t="str">
        <f t="shared" si="6"/>
        <v/>
      </c>
      <c r="J58" s="23" t="str">
        <f t="shared" si="6"/>
        <v/>
      </c>
      <c r="K58" s="23" t="str">
        <f t="shared" si="6"/>
        <v/>
      </c>
      <c r="L58" s="23" t="str">
        <f t="shared" si="6"/>
        <v/>
      </c>
      <c r="M58" s="23" t="str">
        <f t="shared" si="6"/>
        <v/>
      </c>
      <c r="N58" s="23" t="str">
        <f t="shared" si="6"/>
        <v/>
      </c>
      <c r="O58" s="23" t="str">
        <f t="shared" si="6"/>
        <v/>
      </c>
      <c r="P58" s="23" t="str">
        <f t="shared" si="6"/>
        <v/>
      </c>
      <c r="Q58" s="23" t="str">
        <f t="shared" si="6"/>
        <v/>
      </c>
      <c r="R58" s="23" t="str">
        <f t="shared" si="6"/>
        <v/>
      </c>
      <c r="S58" s="23" t="str">
        <f t="shared" si="6"/>
        <v/>
      </c>
      <c r="T58" s="23" t="str">
        <f t="shared" si="6"/>
        <v/>
      </c>
      <c r="U58" s="23" t="str">
        <f t="shared" si="6"/>
        <v/>
      </c>
      <c r="V58" s="23" t="str">
        <f t="shared" si="6"/>
        <v/>
      </c>
      <c r="W58" s="23" t="str">
        <f t="shared" si="6"/>
        <v/>
      </c>
      <c r="X58" s="23" t="str">
        <f t="shared" si="6"/>
        <v/>
      </c>
      <c r="Y58" s="23" t="str">
        <f t="shared" si="6"/>
        <v/>
      </c>
      <c r="Z58" s="23" t="str">
        <f t="shared" si="6"/>
        <v/>
      </c>
      <c r="AA58" s="23" t="str">
        <f t="shared" si="6"/>
        <v/>
      </c>
      <c r="AB58" s="23" t="str">
        <f t="shared" si="6"/>
        <v/>
      </c>
      <c r="AC58" s="23" t="str">
        <f t="shared" si="6"/>
        <v/>
      </c>
      <c r="AD58" s="23" t="str">
        <f t="shared" si="6"/>
        <v/>
      </c>
      <c r="AE58" s="23" t="str">
        <f t="shared" si="6"/>
        <v/>
      </c>
      <c r="AF58" s="23" t="str">
        <f t="shared" si="6"/>
        <v/>
      </c>
      <c r="AG58" s="23" t="str">
        <f t="shared" si="6"/>
        <v/>
      </c>
      <c r="AH58" s="23" t="str">
        <f t="shared" si="6"/>
        <v/>
      </c>
      <c r="AI58" s="23" t="str">
        <f t="shared" si="6"/>
        <v/>
      </c>
      <c r="AJ58" s="23" t="str">
        <f t="shared" si="6"/>
        <v/>
      </c>
      <c r="AK58" s="23" t="str">
        <f t="shared" si="6"/>
        <v/>
      </c>
      <c r="AL58" s="23" t="str">
        <f t="shared" si="6"/>
        <v/>
      </c>
      <c r="AM58" s="23" t="str">
        <f t="shared" si="6"/>
        <v/>
      </c>
      <c r="AN58" s="23" t="str">
        <f t="shared" si="6"/>
        <v/>
      </c>
      <c r="AO58" s="23" t="str">
        <f t="shared" si="6"/>
        <v/>
      </c>
      <c r="AP58" s="23" t="str">
        <f t="shared" si="6"/>
        <v/>
      </c>
      <c r="AQ58" s="23" t="str">
        <f t="shared" si="6"/>
        <v/>
      </c>
      <c r="AR58" s="23" t="str">
        <f t="shared" si="6"/>
        <v/>
      </c>
      <c r="AS58" s="23" t="str">
        <f t="shared" si="6"/>
        <v/>
      </c>
      <c r="AT58" s="23" t="str">
        <f t="shared" si="6"/>
        <v/>
      </c>
      <c r="AU58" s="23" t="str">
        <f t="shared" si="6"/>
        <v/>
      </c>
      <c r="AV58" s="23" t="str">
        <f t="shared" si="6"/>
        <v/>
      </c>
      <c r="AW58" s="23" t="str">
        <f t="shared" si="6"/>
        <v/>
      </c>
      <c r="AX58" s="23" t="str">
        <f t="shared" si="6"/>
        <v/>
      </c>
      <c r="AY58" s="23" t="str">
        <f t="shared" si="6"/>
        <v/>
      </c>
      <c r="AZ58" s="23" t="str">
        <f t="shared" si="6"/>
        <v/>
      </c>
      <c r="BA58" s="23" t="str">
        <f t="shared" si="6"/>
        <v/>
      </c>
      <c r="BB58" s="23" t="str">
        <f t="shared" si="6"/>
        <v/>
      </c>
      <c r="BC58" s="23" t="str">
        <f t="shared" si="6"/>
        <v/>
      </c>
      <c r="BD58" s="23" t="str">
        <f t="shared" si="6"/>
        <v/>
      </c>
      <c r="BE58" s="23" t="str">
        <f t="shared" si="6"/>
        <v/>
      </c>
      <c r="BF58" s="23" t="str">
        <f t="shared" si="6"/>
        <v/>
      </c>
      <c r="BG58" s="23" t="str">
        <f t="shared" si="6"/>
        <v/>
      </c>
      <c r="BH58" s="23" t="str">
        <f t="shared" si="6"/>
        <v/>
      </c>
      <c r="BI58" s="23" t="str">
        <f t="shared" si="6"/>
        <v/>
      </c>
      <c r="BJ58" s="23" t="str">
        <f t="shared" si="6"/>
        <v/>
      </c>
      <c r="BK58" s="23" t="str">
        <f t="shared" si="6"/>
        <v/>
      </c>
      <c r="BL58" s="23" t="str">
        <f t="shared" si="6"/>
        <v/>
      </c>
      <c r="BM58" s="23" t="str">
        <f t="shared" si="6"/>
        <v/>
      </c>
      <c r="BN58" s="23" t="str">
        <f t="shared" si="6"/>
        <v/>
      </c>
      <c r="BO58" s="23" t="str">
        <f t="shared" ref="BO58:CW58" si="7">IF(BO46="Non conforme","Non conforme",IF(BO52="Non conforme","Non conforme",IF(BO46="",IF(BO52="","","Conforme"),"Conforme")))</f>
        <v/>
      </c>
      <c r="BP58" s="23" t="str">
        <f t="shared" si="7"/>
        <v/>
      </c>
      <c r="BQ58" s="23" t="str">
        <f t="shared" si="7"/>
        <v/>
      </c>
      <c r="BR58" s="23" t="str">
        <f t="shared" si="7"/>
        <v/>
      </c>
      <c r="BS58" s="23" t="str">
        <f t="shared" si="7"/>
        <v/>
      </c>
      <c r="BT58" s="23" t="str">
        <f t="shared" si="7"/>
        <v/>
      </c>
      <c r="BU58" s="23" t="str">
        <f t="shared" si="7"/>
        <v/>
      </c>
      <c r="BV58" s="23" t="str">
        <f t="shared" si="7"/>
        <v/>
      </c>
      <c r="BW58" s="23" t="str">
        <f t="shared" si="7"/>
        <v/>
      </c>
      <c r="BX58" s="23" t="str">
        <f t="shared" si="7"/>
        <v/>
      </c>
      <c r="BY58" s="23" t="str">
        <f t="shared" si="7"/>
        <v/>
      </c>
      <c r="BZ58" s="23" t="str">
        <f t="shared" si="7"/>
        <v/>
      </c>
      <c r="CA58" s="23" t="str">
        <f t="shared" si="7"/>
        <v/>
      </c>
      <c r="CB58" s="23" t="str">
        <f t="shared" si="7"/>
        <v/>
      </c>
      <c r="CC58" s="23" t="str">
        <f t="shared" si="7"/>
        <v/>
      </c>
      <c r="CD58" s="23" t="str">
        <f t="shared" si="7"/>
        <v/>
      </c>
      <c r="CE58" s="23" t="str">
        <f t="shared" si="7"/>
        <v/>
      </c>
      <c r="CF58" s="23" t="str">
        <f t="shared" si="7"/>
        <v/>
      </c>
      <c r="CG58" s="23" t="str">
        <f t="shared" si="7"/>
        <v/>
      </c>
      <c r="CH58" s="23" t="str">
        <f t="shared" si="7"/>
        <v/>
      </c>
      <c r="CI58" s="23" t="str">
        <f t="shared" si="7"/>
        <v/>
      </c>
      <c r="CJ58" s="23" t="str">
        <f t="shared" si="7"/>
        <v/>
      </c>
      <c r="CK58" s="23" t="str">
        <f t="shared" si="7"/>
        <v/>
      </c>
      <c r="CL58" s="23" t="str">
        <f t="shared" si="7"/>
        <v/>
      </c>
      <c r="CM58" s="23" t="str">
        <f t="shared" si="7"/>
        <v/>
      </c>
      <c r="CN58" s="23" t="str">
        <f t="shared" si="7"/>
        <v/>
      </c>
      <c r="CO58" s="23" t="str">
        <f t="shared" si="7"/>
        <v/>
      </c>
      <c r="CP58" s="23" t="str">
        <f t="shared" si="7"/>
        <v/>
      </c>
      <c r="CQ58" s="23" t="str">
        <f t="shared" si="7"/>
        <v/>
      </c>
      <c r="CR58" s="23" t="str">
        <f t="shared" si="7"/>
        <v/>
      </c>
      <c r="CS58" s="23" t="str">
        <f t="shared" si="7"/>
        <v/>
      </c>
      <c r="CT58" s="23" t="str">
        <f t="shared" si="7"/>
        <v/>
      </c>
      <c r="CU58" s="23" t="str">
        <f t="shared" si="7"/>
        <v/>
      </c>
      <c r="CV58" s="23" t="str">
        <f t="shared" si="7"/>
        <v/>
      </c>
      <c r="CW58" s="23" t="str">
        <f t="shared" si="7"/>
        <v/>
      </c>
    </row>
    <row r="59" spans="1:101" x14ac:dyDescent="0.3">
      <c r="A59" s="13" t="s">
        <v>35</v>
      </c>
      <c r="B59" s="23" t="str">
        <f>IF(B47="Non conforme","Non conforme",IF(B53="Non conforme","Non conforme",IF(B47="",IF(B53="","","Conforme"),"Conforme")))</f>
        <v/>
      </c>
      <c r="C59" s="23" t="str">
        <f t="shared" ref="C59:BN59" si="8">IF(C47="Non conforme","Non conforme",IF(C53="Non conforme","Non conforme",IF(C47="",IF(C53="","","Conforme"),"Conforme")))</f>
        <v/>
      </c>
      <c r="D59" s="23" t="str">
        <f t="shared" si="8"/>
        <v/>
      </c>
      <c r="E59" s="23" t="str">
        <f t="shared" si="8"/>
        <v/>
      </c>
      <c r="F59" s="23" t="str">
        <f t="shared" si="8"/>
        <v/>
      </c>
      <c r="G59" s="23" t="str">
        <f t="shared" si="8"/>
        <v/>
      </c>
      <c r="H59" s="23" t="str">
        <f t="shared" si="8"/>
        <v/>
      </c>
      <c r="I59" s="23" t="str">
        <f t="shared" si="8"/>
        <v/>
      </c>
      <c r="J59" s="23" t="str">
        <f t="shared" si="8"/>
        <v/>
      </c>
      <c r="K59" s="23" t="str">
        <f t="shared" si="8"/>
        <v/>
      </c>
      <c r="L59" s="23" t="str">
        <f t="shared" si="8"/>
        <v/>
      </c>
      <c r="M59" s="23" t="str">
        <f t="shared" si="8"/>
        <v/>
      </c>
      <c r="N59" s="23" t="str">
        <f t="shared" si="8"/>
        <v/>
      </c>
      <c r="O59" s="23" t="str">
        <f t="shared" si="8"/>
        <v/>
      </c>
      <c r="P59" s="23" t="str">
        <f t="shared" si="8"/>
        <v/>
      </c>
      <c r="Q59" s="23" t="str">
        <f t="shared" si="8"/>
        <v/>
      </c>
      <c r="R59" s="23" t="str">
        <f t="shared" si="8"/>
        <v/>
      </c>
      <c r="S59" s="23" t="str">
        <f t="shared" si="8"/>
        <v/>
      </c>
      <c r="T59" s="23" t="str">
        <f t="shared" si="8"/>
        <v/>
      </c>
      <c r="U59" s="23" t="str">
        <f t="shared" si="8"/>
        <v/>
      </c>
      <c r="V59" s="23" t="str">
        <f t="shared" si="8"/>
        <v/>
      </c>
      <c r="W59" s="23" t="str">
        <f t="shared" si="8"/>
        <v/>
      </c>
      <c r="X59" s="23" t="str">
        <f t="shared" si="8"/>
        <v/>
      </c>
      <c r="Y59" s="23" t="str">
        <f t="shared" si="8"/>
        <v/>
      </c>
      <c r="Z59" s="23" t="str">
        <f t="shared" si="8"/>
        <v/>
      </c>
      <c r="AA59" s="23" t="str">
        <f t="shared" si="8"/>
        <v/>
      </c>
      <c r="AB59" s="23" t="str">
        <f t="shared" si="8"/>
        <v/>
      </c>
      <c r="AC59" s="23" t="str">
        <f t="shared" si="8"/>
        <v/>
      </c>
      <c r="AD59" s="23" t="str">
        <f t="shared" si="8"/>
        <v/>
      </c>
      <c r="AE59" s="23" t="str">
        <f t="shared" si="8"/>
        <v/>
      </c>
      <c r="AF59" s="23" t="str">
        <f t="shared" si="8"/>
        <v/>
      </c>
      <c r="AG59" s="23" t="str">
        <f t="shared" si="8"/>
        <v/>
      </c>
      <c r="AH59" s="23" t="str">
        <f t="shared" si="8"/>
        <v/>
      </c>
      <c r="AI59" s="23" t="str">
        <f t="shared" si="8"/>
        <v/>
      </c>
      <c r="AJ59" s="23" t="str">
        <f t="shared" si="8"/>
        <v/>
      </c>
      <c r="AK59" s="23" t="str">
        <f t="shared" si="8"/>
        <v/>
      </c>
      <c r="AL59" s="23" t="str">
        <f t="shared" si="8"/>
        <v/>
      </c>
      <c r="AM59" s="23" t="str">
        <f t="shared" si="8"/>
        <v/>
      </c>
      <c r="AN59" s="23" t="str">
        <f t="shared" si="8"/>
        <v/>
      </c>
      <c r="AO59" s="23" t="str">
        <f t="shared" si="8"/>
        <v/>
      </c>
      <c r="AP59" s="23" t="str">
        <f t="shared" si="8"/>
        <v/>
      </c>
      <c r="AQ59" s="23" t="str">
        <f t="shared" si="8"/>
        <v/>
      </c>
      <c r="AR59" s="23" t="str">
        <f t="shared" si="8"/>
        <v/>
      </c>
      <c r="AS59" s="23" t="str">
        <f t="shared" si="8"/>
        <v/>
      </c>
      <c r="AT59" s="23" t="str">
        <f t="shared" si="8"/>
        <v/>
      </c>
      <c r="AU59" s="23" t="str">
        <f t="shared" si="8"/>
        <v/>
      </c>
      <c r="AV59" s="23" t="str">
        <f t="shared" si="8"/>
        <v/>
      </c>
      <c r="AW59" s="23" t="str">
        <f t="shared" si="8"/>
        <v/>
      </c>
      <c r="AX59" s="23" t="str">
        <f t="shared" si="8"/>
        <v/>
      </c>
      <c r="AY59" s="23" t="str">
        <f t="shared" si="8"/>
        <v/>
      </c>
      <c r="AZ59" s="23" t="str">
        <f t="shared" si="8"/>
        <v/>
      </c>
      <c r="BA59" s="23" t="str">
        <f t="shared" si="8"/>
        <v/>
      </c>
      <c r="BB59" s="23" t="str">
        <f t="shared" si="8"/>
        <v/>
      </c>
      <c r="BC59" s="23" t="str">
        <f t="shared" si="8"/>
        <v/>
      </c>
      <c r="BD59" s="23" t="str">
        <f t="shared" si="8"/>
        <v/>
      </c>
      <c r="BE59" s="23" t="str">
        <f t="shared" si="8"/>
        <v/>
      </c>
      <c r="BF59" s="23" t="str">
        <f t="shared" si="8"/>
        <v/>
      </c>
      <c r="BG59" s="23" t="str">
        <f t="shared" si="8"/>
        <v/>
      </c>
      <c r="BH59" s="23" t="str">
        <f t="shared" si="8"/>
        <v/>
      </c>
      <c r="BI59" s="23" t="str">
        <f t="shared" si="8"/>
        <v/>
      </c>
      <c r="BJ59" s="23" t="str">
        <f t="shared" si="8"/>
        <v/>
      </c>
      <c r="BK59" s="23" t="str">
        <f t="shared" si="8"/>
        <v/>
      </c>
      <c r="BL59" s="23" t="str">
        <f t="shared" si="8"/>
        <v/>
      </c>
      <c r="BM59" s="23" t="str">
        <f t="shared" si="8"/>
        <v/>
      </c>
      <c r="BN59" s="23" t="str">
        <f t="shared" si="8"/>
        <v/>
      </c>
      <c r="BO59" s="23" t="str">
        <f t="shared" ref="BO59:CW59" si="9">IF(BO47="Non conforme","Non conforme",IF(BO53="Non conforme","Non conforme",IF(BO47="",IF(BO53="","","Conforme"),"Conforme")))</f>
        <v/>
      </c>
      <c r="BP59" s="23" t="str">
        <f t="shared" si="9"/>
        <v/>
      </c>
      <c r="BQ59" s="23" t="str">
        <f t="shared" si="9"/>
        <v/>
      </c>
      <c r="BR59" s="23" t="str">
        <f t="shared" si="9"/>
        <v/>
      </c>
      <c r="BS59" s="23" t="str">
        <f t="shared" si="9"/>
        <v/>
      </c>
      <c r="BT59" s="23" t="str">
        <f t="shared" si="9"/>
        <v/>
      </c>
      <c r="BU59" s="23" t="str">
        <f t="shared" si="9"/>
        <v/>
      </c>
      <c r="BV59" s="23" t="str">
        <f t="shared" si="9"/>
        <v/>
      </c>
      <c r="BW59" s="23" t="str">
        <f t="shared" si="9"/>
        <v/>
      </c>
      <c r="BX59" s="23" t="str">
        <f t="shared" si="9"/>
        <v/>
      </c>
      <c r="BY59" s="23" t="str">
        <f t="shared" si="9"/>
        <v/>
      </c>
      <c r="BZ59" s="23" t="str">
        <f t="shared" si="9"/>
        <v/>
      </c>
      <c r="CA59" s="23" t="str">
        <f t="shared" si="9"/>
        <v/>
      </c>
      <c r="CB59" s="23" t="str">
        <f t="shared" si="9"/>
        <v/>
      </c>
      <c r="CC59" s="23" t="str">
        <f t="shared" si="9"/>
        <v/>
      </c>
      <c r="CD59" s="23" t="str">
        <f t="shared" si="9"/>
        <v/>
      </c>
      <c r="CE59" s="23" t="str">
        <f t="shared" si="9"/>
        <v/>
      </c>
      <c r="CF59" s="23" t="str">
        <f t="shared" si="9"/>
        <v/>
      </c>
      <c r="CG59" s="23" t="str">
        <f t="shared" si="9"/>
        <v/>
      </c>
      <c r="CH59" s="23" t="str">
        <f t="shared" si="9"/>
        <v/>
      </c>
      <c r="CI59" s="23" t="str">
        <f t="shared" si="9"/>
        <v/>
      </c>
      <c r="CJ59" s="23" t="str">
        <f t="shared" si="9"/>
        <v/>
      </c>
      <c r="CK59" s="23" t="str">
        <f t="shared" si="9"/>
        <v/>
      </c>
      <c r="CL59" s="23" t="str">
        <f t="shared" si="9"/>
        <v/>
      </c>
      <c r="CM59" s="23" t="str">
        <f t="shared" si="9"/>
        <v/>
      </c>
      <c r="CN59" s="23" t="str">
        <f t="shared" si="9"/>
        <v/>
      </c>
      <c r="CO59" s="23" t="str">
        <f t="shared" si="9"/>
        <v/>
      </c>
      <c r="CP59" s="23" t="str">
        <f t="shared" si="9"/>
        <v/>
      </c>
      <c r="CQ59" s="23" t="str">
        <f t="shared" si="9"/>
        <v/>
      </c>
      <c r="CR59" s="23" t="str">
        <f t="shared" si="9"/>
        <v/>
      </c>
      <c r="CS59" s="23" t="str">
        <f t="shared" si="9"/>
        <v/>
      </c>
      <c r="CT59" s="23" t="str">
        <f t="shared" si="9"/>
        <v/>
      </c>
      <c r="CU59" s="23" t="str">
        <f t="shared" si="9"/>
        <v/>
      </c>
      <c r="CV59" s="23" t="str">
        <f t="shared" si="9"/>
        <v/>
      </c>
      <c r="CW59" s="23" t="str">
        <f t="shared" si="9"/>
        <v/>
      </c>
    </row>
    <row r="60" spans="1:101" x14ac:dyDescent="0.3">
      <c r="A60" s="13" t="s">
        <v>36</v>
      </c>
      <c r="B60" s="23" t="str">
        <f>IF(B48="Non conforme","Non conforme",IF(B54="Non conforme","Non conforme",IF(B48="",IF(B54="","","Conforme"),"Conforme")))</f>
        <v/>
      </c>
      <c r="C60" s="23" t="str">
        <f t="shared" ref="C60:BN60" si="10">IF(C48="Non conforme","Non conforme",IF(C54="Non conforme","Non conforme",IF(C48="",IF(C54="","","Conforme"),"Conforme")))</f>
        <v/>
      </c>
      <c r="D60" s="23" t="str">
        <f t="shared" si="10"/>
        <v/>
      </c>
      <c r="E60" s="23" t="str">
        <f t="shared" si="10"/>
        <v/>
      </c>
      <c r="F60" s="23" t="str">
        <f t="shared" si="10"/>
        <v/>
      </c>
      <c r="G60" s="23" t="str">
        <f t="shared" si="10"/>
        <v/>
      </c>
      <c r="H60" s="23" t="str">
        <f t="shared" si="10"/>
        <v/>
      </c>
      <c r="I60" s="23" t="str">
        <f t="shared" si="10"/>
        <v/>
      </c>
      <c r="J60" s="23" t="str">
        <f t="shared" si="10"/>
        <v/>
      </c>
      <c r="K60" s="23" t="str">
        <f t="shared" si="10"/>
        <v/>
      </c>
      <c r="L60" s="23" t="str">
        <f t="shared" si="10"/>
        <v/>
      </c>
      <c r="M60" s="23" t="str">
        <f t="shared" si="10"/>
        <v/>
      </c>
      <c r="N60" s="23" t="str">
        <f t="shared" si="10"/>
        <v/>
      </c>
      <c r="O60" s="23" t="str">
        <f t="shared" si="10"/>
        <v/>
      </c>
      <c r="P60" s="23" t="str">
        <f t="shared" si="10"/>
        <v/>
      </c>
      <c r="Q60" s="23" t="str">
        <f t="shared" si="10"/>
        <v/>
      </c>
      <c r="R60" s="23" t="str">
        <f t="shared" si="10"/>
        <v/>
      </c>
      <c r="S60" s="23" t="str">
        <f t="shared" si="10"/>
        <v/>
      </c>
      <c r="T60" s="23" t="str">
        <f t="shared" si="10"/>
        <v/>
      </c>
      <c r="U60" s="23" t="str">
        <f t="shared" si="10"/>
        <v/>
      </c>
      <c r="V60" s="23" t="str">
        <f t="shared" si="10"/>
        <v/>
      </c>
      <c r="W60" s="23" t="str">
        <f t="shared" si="10"/>
        <v/>
      </c>
      <c r="X60" s="23" t="str">
        <f t="shared" si="10"/>
        <v/>
      </c>
      <c r="Y60" s="23" t="str">
        <f t="shared" si="10"/>
        <v/>
      </c>
      <c r="Z60" s="23" t="str">
        <f t="shared" si="10"/>
        <v/>
      </c>
      <c r="AA60" s="23" t="str">
        <f t="shared" si="10"/>
        <v/>
      </c>
      <c r="AB60" s="23" t="str">
        <f t="shared" si="10"/>
        <v/>
      </c>
      <c r="AC60" s="23" t="str">
        <f t="shared" si="10"/>
        <v/>
      </c>
      <c r="AD60" s="23" t="str">
        <f t="shared" si="10"/>
        <v/>
      </c>
      <c r="AE60" s="23" t="str">
        <f t="shared" si="10"/>
        <v/>
      </c>
      <c r="AF60" s="23" t="str">
        <f t="shared" si="10"/>
        <v/>
      </c>
      <c r="AG60" s="23" t="str">
        <f t="shared" si="10"/>
        <v/>
      </c>
      <c r="AH60" s="23" t="str">
        <f t="shared" si="10"/>
        <v/>
      </c>
      <c r="AI60" s="23" t="str">
        <f t="shared" si="10"/>
        <v/>
      </c>
      <c r="AJ60" s="23" t="str">
        <f t="shared" si="10"/>
        <v/>
      </c>
      <c r="AK60" s="23" t="str">
        <f t="shared" si="10"/>
        <v/>
      </c>
      <c r="AL60" s="23" t="str">
        <f t="shared" si="10"/>
        <v/>
      </c>
      <c r="AM60" s="23" t="str">
        <f t="shared" si="10"/>
        <v/>
      </c>
      <c r="AN60" s="23" t="str">
        <f t="shared" si="10"/>
        <v/>
      </c>
      <c r="AO60" s="23" t="str">
        <f t="shared" si="10"/>
        <v/>
      </c>
      <c r="AP60" s="23" t="str">
        <f t="shared" si="10"/>
        <v/>
      </c>
      <c r="AQ60" s="23" t="str">
        <f t="shared" si="10"/>
        <v/>
      </c>
      <c r="AR60" s="23" t="str">
        <f t="shared" si="10"/>
        <v/>
      </c>
      <c r="AS60" s="23" t="str">
        <f t="shared" si="10"/>
        <v/>
      </c>
      <c r="AT60" s="23" t="str">
        <f t="shared" si="10"/>
        <v/>
      </c>
      <c r="AU60" s="23" t="str">
        <f t="shared" si="10"/>
        <v/>
      </c>
      <c r="AV60" s="23" t="str">
        <f t="shared" si="10"/>
        <v/>
      </c>
      <c r="AW60" s="23" t="str">
        <f t="shared" si="10"/>
        <v/>
      </c>
      <c r="AX60" s="23" t="str">
        <f t="shared" si="10"/>
        <v/>
      </c>
      <c r="AY60" s="23" t="str">
        <f t="shared" si="10"/>
        <v/>
      </c>
      <c r="AZ60" s="23" t="str">
        <f t="shared" si="10"/>
        <v/>
      </c>
      <c r="BA60" s="23" t="str">
        <f t="shared" si="10"/>
        <v/>
      </c>
      <c r="BB60" s="23" t="str">
        <f t="shared" si="10"/>
        <v/>
      </c>
      <c r="BC60" s="23" t="str">
        <f t="shared" si="10"/>
        <v/>
      </c>
      <c r="BD60" s="23" t="str">
        <f t="shared" si="10"/>
        <v/>
      </c>
      <c r="BE60" s="23" t="str">
        <f t="shared" si="10"/>
        <v/>
      </c>
      <c r="BF60" s="23" t="str">
        <f t="shared" si="10"/>
        <v/>
      </c>
      <c r="BG60" s="23" t="str">
        <f t="shared" si="10"/>
        <v/>
      </c>
      <c r="BH60" s="23" t="str">
        <f t="shared" si="10"/>
        <v/>
      </c>
      <c r="BI60" s="23" t="str">
        <f t="shared" si="10"/>
        <v/>
      </c>
      <c r="BJ60" s="23" t="str">
        <f t="shared" si="10"/>
        <v/>
      </c>
      <c r="BK60" s="23" t="str">
        <f t="shared" si="10"/>
        <v/>
      </c>
      <c r="BL60" s="23" t="str">
        <f t="shared" si="10"/>
        <v/>
      </c>
      <c r="BM60" s="23" t="str">
        <f t="shared" si="10"/>
        <v/>
      </c>
      <c r="BN60" s="23" t="str">
        <f t="shared" si="10"/>
        <v/>
      </c>
      <c r="BO60" s="23" t="str">
        <f t="shared" ref="BO60:CW60" si="11">IF(BO48="Non conforme","Non conforme",IF(BO54="Non conforme","Non conforme",IF(BO48="",IF(BO54="","","Conforme"),"Conforme")))</f>
        <v/>
      </c>
      <c r="BP60" s="23" t="str">
        <f t="shared" si="11"/>
        <v/>
      </c>
      <c r="BQ60" s="23" t="str">
        <f t="shared" si="11"/>
        <v/>
      </c>
      <c r="BR60" s="23" t="str">
        <f t="shared" si="11"/>
        <v/>
      </c>
      <c r="BS60" s="23" t="str">
        <f t="shared" si="11"/>
        <v/>
      </c>
      <c r="BT60" s="23" t="str">
        <f t="shared" si="11"/>
        <v/>
      </c>
      <c r="BU60" s="23" t="str">
        <f t="shared" si="11"/>
        <v/>
      </c>
      <c r="BV60" s="23" t="str">
        <f t="shared" si="11"/>
        <v/>
      </c>
      <c r="BW60" s="23" t="str">
        <f t="shared" si="11"/>
        <v/>
      </c>
      <c r="BX60" s="23" t="str">
        <f t="shared" si="11"/>
        <v/>
      </c>
      <c r="BY60" s="23" t="str">
        <f t="shared" si="11"/>
        <v/>
      </c>
      <c r="BZ60" s="23" t="str">
        <f t="shared" si="11"/>
        <v/>
      </c>
      <c r="CA60" s="23" t="str">
        <f t="shared" si="11"/>
        <v/>
      </c>
      <c r="CB60" s="23" t="str">
        <f t="shared" si="11"/>
        <v/>
      </c>
      <c r="CC60" s="23" t="str">
        <f t="shared" si="11"/>
        <v/>
      </c>
      <c r="CD60" s="23" t="str">
        <f t="shared" si="11"/>
        <v/>
      </c>
      <c r="CE60" s="23" t="str">
        <f t="shared" si="11"/>
        <v/>
      </c>
      <c r="CF60" s="23" t="str">
        <f t="shared" si="11"/>
        <v/>
      </c>
      <c r="CG60" s="23" t="str">
        <f t="shared" si="11"/>
        <v/>
      </c>
      <c r="CH60" s="23" t="str">
        <f t="shared" si="11"/>
        <v/>
      </c>
      <c r="CI60" s="23" t="str">
        <f t="shared" si="11"/>
        <v/>
      </c>
      <c r="CJ60" s="23" t="str">
        <f t="shared" si="11"/>
        <v/>
      </c>
      <c r="CK60" s="23" t="str">
        <f t="shared" si="11"/>
        <v/>
      </c>
      <c r="CL60" s="23" t="str">
        <f t="shared" si="11"/>
        <v/>
      </c>
      <c r="CM60" s="23" t="str">
        <f t="shared" si="11"/>
        <v/>
      </c>
      <c r="CN60" s="23" t="str">
        <f t="shared" si="11"/>
        <v/>
      </c>
      <c r="CO60" s="23" t="str">
        <f t="shared" si="11"/>
        <v/>
      </c>
      <c r="CP60" s="23" t="str">
        <f t="shared" si="11"/>
        <v/>
      </c>
      <c r="CQ60" s="23" t="str">
        <f t="shared" si="11"/>
        <v/>
      </c>
      <c r="CR60" s="23" t="str">
        <f t="shared" si="11"/>
        <v/>
      </c>
      <c r="CS60" s="23" t="str">
        <f t="shared" si="11"/>
        <v/>
      </c>
      <c r="CT60" s="23" t="str">
        <f t="shared" si="11"/>
        <v/>
      </c>
      <c r="CU60" s="23" t="str">
        <f t="shared" si="11"/>
        <v/>
      </c>
      <c r="CV60" s="23" t="str">
        <f t="shared" si="11"/>
        <v/>
      </c>
      <c r="CW60" s="23" t="str">
        <f t="shared" si="11"/>
        <v/>
      </c>
    </row>
    <row r="61" spans="1:101" x14ac:dyDescent="0.3">
      <c r="A61" s="13" t="s">
        <v>190</v>
      </c>
      <c r="B61" s="23" t="str">
        <f>IF(B49="Non conforme","Non conforme",IF(B55="Non conforme","Non conforme",IF(B49="",IF(B55="","","Conforme"),"Conforme")))</f>
        <v/>
      </c>
      <c r="C61" s="23" t="str">
        <f t="shared" ref="C61:BN61" si="12">IF(C49="Non conforme","Non conforme",IF(C55="Non conforme","Non conforme",IF(C49="",IF(C55="","","Conforme"),"Conforme")))</f>
        <v/>
      </c>
      <c r="D61" s="23" t="str">
        <f t="shared" si="12"/>
        <v/>
      </c>
      <c r="E61" s="23" t="str">
        <f t="shared" si="12"/>
        <v/>
      </c>
      <c r="F61" s="23" t="str">
        <f t="shared" si="12"/>
        <v/>
      </c>
      <c r="G61" s="23" t="str">
        <f t="shared" si="12"/>
        <v/>
      </c>
      <c r="H61" s="23" t="str">
        <f t="shared" si="12"/>
        <v/>
      </c>
      <c r="I61" s="23" t="str">
        <f t="shared" si="12"/>
        <v/>
      </c>
      <c r="J61" s="23" t="str">
        <f t="shared" si="12"/>
        <v/>
      </c>
      <c r="K61" s="23" t="str">
        <f t="shared" si="12"/>
        <v/>
      </c>
      <c r="L61" s="23" t="str">
        <f t="shared" si="12"/>
        <v/>
      </c>
      <c r="M61" s="23" t="str">
        <f t="shared" si="12"/>
        <v/>
      </c>
      <c r="N61" s="23" t="str">
        <f t="shared" si="12"/>
        <v/>
      </c>
      <c r="O61" s="23" t="str">
        <f t="shared" si="12"/>
        <v/>
      </c>
      <c r="P61" s="23" t="str">
        <f t="shared" si="12"/>
        <v/>
      </c>
      <c r="Q61" s="23" t="str">
        <f t="shared" si="12"/>
        <v/>
      </c>
      <c r="R61" s="23" t="str">
        <f t="shared" si="12"/>
        <v/>
      </c>
      <c r="S61" s="23" t="str">
        <f t="shared" si="12"/>
        <v/>
      </c>
      <c r="T61" s="23" t="str">
        <f t="shared" si="12"/>
        <v/>
      </c>
      <c r="U61" s="23" t="str">
        <f t="shared" si="12"/>
        <v/>
      </c>
      <c r="V61" s="23" t="str">
        <f t="shared" si="12"/>
        <v/>
      </c>
      <c r="W61" s="23" t="str">
        <f t="shared" si="12"/>
        <v/>
      </c>
      <c r="X61" s="23" t="str">
        <f t="shared" si="12"/>
        <v/>
      </c>
      <c r="Y61" s="23" t="str">
        <f t="shared" si="12"/>
        <v/>
      </c>
      <c r="Z61" s="23" t="str">
        <f t="shared" si="12"/>
        <v/>
      </c>
      <c r="AA61" s="23" t="str">
        <f t="shared" si="12"/>
        <v/>
      </c>
      <c r="AB61" s="23" t="str">
        <f t="shared" si="12"/>
        <v/>
      </c>
      <c r="AC61" s="23" t="str">
        <f t="shared" si="12"/>
        <v/>
      </c>
      <c r="AD61" s="23" t="str">
        <f t="shared" si="12"/>
        <v/>
      </c>
      <c r="AE61" s="23" t="str">
        <f t="shared" si="12"/>
        <v/>
      </c>
      <c r="AF61" s="23" t="str">
        <f t="shared" si="12"/>
        <v/>
      </c>
      <c r="AG61" s="23" t="str">
        <f t="shared" si="12"/>
        <v/>
      </c>
      <c r="AH61" s="23" t="str">
        <f t="shared" si="12"/>
        <v/>
      </c>
      <c r="AI61" s="23" t="str">
        <f t="shared" si="12"/>
        <v/>
      </c>
      <c r="AJ61" s="23" t="str">
        <f t="shared" si="12"/>
        <v/>
      </c>
      <c r="AK61" s="23" t="str">
        <f t="shared" si="12"/>
        <v/>
      </c>
      <c r="AL61" s="23" t="str">
        <f t="shared" si="12"/>
        <v/>
      </c>
      <c r="AM61" s="23" t="str">
        <f t="shared" si="12"/>
        <v/>
      </c>
      <c r="AN61" s="23" t="str">
        <f t="shared" si="12"/>
        <v/>
      </c>
      <c r="AO61" s="23" t="str">
        <f t="shared" si="12"/>
        <v/>
      </c>
      <c r="AP61" s="23" t="str">
        <f t="shared" si="12"/>
        <v/>
      </c>
      <c r="AQ61" s="23" t="str">
        <f t="shared" si="12"/>
        <v/>
      </c>
      <c r="AR61" s="23" t="str">
        <f t="shared" si="12"/>
        <v/>
      </c>
      <c r="AS61" s="23" t="str">
        <f t="shared" si="12"/>
        <v/>
      </c>
      <c r="AT61" s="23" t="str">
        <f t="shared" si="12"/>
        <v/>
      </c>
      <c r="AU61" s="23" t="str">
        <f t="shared" si="12"/>
        <v/>
      </c>
      <c r="AV61" s="23" t="str">
        <f t="shared" si="12"/>
        <v/>
      </c>
      <c r="AW61" s="23" t="str">
        <f t="shared" si="12"/>
        <v/>
      </c>
      <c r="AX61" s="23" t="str">
        <f t="shared" si="12"/>
        <v/>
      </c>
      <c r="AY61" s="23" t="str">
        <f t="shared" si="12"/>
        <v/>
      </c>
      <c r="AZ61" s="23" t="str">
        <f t="shared" si="12"/>
        <v/>
      </c>
      <c r="BA61" s="23" t="str">
        <f t="shared" si="12"/>
        <v/>
      </c>
      <c r="BB61" s="23" t="str">
        <f t="shared" si="12"/>
        <v/>
      </c>
      <c r="BC61" s="23" t="str">
        <f t="shared" si="12"/>
        <v/>
      </c>
      <c r="BD61" s="23" t="str">
        <f t="shared" si="12"/>
        <v/>
      </c>
      <c r="BE61" s="23" t="str">
        <f t="shared" si="12"/>
        <v/>
      </c>
      <c r="BF61" s="23" t="str">
        <f t="shared" si="12"/>
        <v/>
      </c>
      <c r="BG61" s="23" t="str">
        <f t="shared" si="12"/>
        <v/>
      </c>
      <c r="BH61" s="23" t="str">
        <f t="shared" si="12"/>
        <v/>
      </c>
      <c r="BI61" s="23" t="str">
        <f t="shared" si="12"/>
        <v/>
      </c>
      <c r="BJ61" s="23" t="str">
        <f t="shared" si="12"/>
        <v/>
      </c>
      <c r="BK61" s="23" t="str">
        <f t="shared" si="12"/>
        <v/>
      </c>
      <c r="BL61" s="23" t="str">
        <f t="shared" si="12"/>
        <v/>
      </c>
      <c r="BM61" s="23" t="str">
        <f t="shared" si="12"/>
        <v/>
      </c>
      <c r="BN61" s="23" t="str">
        <f t="shared" si="12"/>
        <v/>
      </c>
      <c r="BO61" s="23" t="str">
        <f t="shared" ref="BO61:CW61" si="13">IF(BO49="Non conforme","Non conforme",IF(BO55="Non conforme","Non conforme",IF(BO49="",IF(BO55="","","Conforme"),"Conforme")))</f>
        <v/>
      </c>
      <c r="BP61" s="23" t="str">
        <f t="shared" si="13"/>
        <v/>
      </c>
      <c r="BQ61" s="23" t="str">
        <f t="shared" si="13"/>
        <v/>
      </c>
      <c r="BR61" s="23" t="str">
        <f t="shared" si="13"/>
        <v/>
      </c>
      <c r="BS61" s="23" t="str">
        <f t="shared" si="13"/>
        <v/>
      </c>
      <c r="BT61" s="23" t="str">
        <f t="shared" si="13"/>
        <v/>
      </c>
      <c r="BU61" s="23" t="str">
        <f t="shared" si="13"/>
        <v/>
      </c>
      <c r="BV61" s="23" t="str">
        <f t="shared" si="13"/>
        <v/>
      </c>
      <c r="BW61" s="23" t="str">
        <f t="shared" si="13"/>
        <v/>
      </c>
      <c r="BX61" s="23" t="str">
        <f t="shared" si="13"/>
        <v/>
      </c>
      <c r="BY61" s="23" t="str">
        <f t="shared" si="13"/>
        <v/>
      </c>
      <c r="BZ61" s="23" t="str">
        <f t="shared" si="13"/>
        <v/>
      </c>
      <c r="CA61" s="23" t="str">
        <f t="shared" si="13"/>
        <v/>
      </c>
      <c r="CB61" s="23" t="str">
        <f t="shared" si="13"/>
        <v/>
      </c>
      <c r="CC61" s="23" t="str">
        <f t="shared" si="13"/>
        <v/>
      </c>
      <c r="CD61" s="23" t="str">
        <f t="shared" si="13"/>
        <v/>
      </c>
      <c r="CE61" s="23" t="str">
        <f t="shared" si="13"/>
        <v/>
      </c>
      <c r="CF61" s="23" t="str">
        <f t="shared" si="13"/>
        <v/>
      </c>
      <c r="CG61" s="23" t="str">
        <f t="shared" si="13"/>
        <v/>
      </c>
      <c r="CH61" s="23" t="str">
        <f t="shared" si="13"/>
        <v/>
      </c>
      <c r="CI61" s="23" t="str">
        <f t="shared" si="13"/>
        <v/>
      </c>
      <c r="CJ61" s="23" t="str">
        <f t="shared" si="13"/>
        <v/>
      </c>
      <c r="CK61" s="23" t="str">
        <f t="shared" si="13"/>
        <v/>
      </c>
      <c r="CL61" s="23" t="str">
        <f t="shared" si="13"/>
        <v/>
      </c>
      <c r="CM61" s="23" t="str">
        <f t="shared" si="13"/>
        <v/>
      </c>
      <c r="CN61" s="23" t="str">
        <f t="shared" si="13"/>
        <v/>
      </c>
      <c r="CO61" s="23" t="str">
        <f t="shared" si="13"/>
        <v/>
      </c>
      <c r="CP61" s="23" t="str">
        <f t="shared" si="13"/>
        <v/>
      </c>
      <c r="CQ61" s="23" t="str">
        <f t="shared" si="13"/>
        <v/>
      </c>
      <c r="CR61" s="23" t="str">
        <f t="shared" si="13"/>
        <v/>
      </c>
      <c r="CS61" s="23" t="str">
        <f t="shared" si="13"/>
        <v/>
      </c>
      <c r="CT61" s="23" t="str">
        <f t="shared" si="13"/>
        <v/>
      </c>
      <c r="CU61" s="23" t="str">
        <f t="shared" si="13"/>
        <v/>
      </c>
      <c r="CV61" s="23" t="str">
        <f t="shared" si="13"/>
        <v/>
      </c>
      <c r="CW61" s="23" t="str">
        <f t="shared" si="13"/>
        <v/>
      </c>
    </row>
    <row r="62" spans="1:101" x14ac:dyDescent="0.3">
      <c r="A62" s="20" t="s">
        <v>193</v>
      </c>
      <c r="B62" s="23" t="str">
        <f>IF(B50="Non conforme","Non conforme",IF(B56="Non conforme","Non conforme",IF(B50="",IF(B56="","","Conforme"),"Conforme")))</f>
        <v/>
      </c>
      <c r="C62" s="23" t="str">
        <f t="shared" ref="C62:BN62" si="14">IF(C50="Non conforme","Non conforme",IF(C56="Non conforme","Non conforme",IF(C50="",IF(C56="","","Conforme"),"Conforme")))</f>
        <v/>
      </c>
      <c r="D62" s="23" t="str">
        <f t="shared" si="14"/>
        <v/>
      </c>
      <c r="E62" s="23" t="str">
        <f t="shared" si="14"/>
        <v/>
      </c>
      <c r="F62" s="23" t="str">
        <f t="shared" si="14"/>
        <v/>
      </c>
      <c r="G62" s="23" t="str">
        <f t="shared" si="14"/>
        <v/>
      </c>
      <c r="H62" s="23" t="str">
        <f t="shared" si="14"/>
        <v/>
      </c>
      <c r="I62" s="23" t="str">
        <f t="shared" si="14"/>
        <v/>
      </c>
      <c r="J62" s="23" t="str">
        <f t="shared" si="14"/>
        <v/>
      </c>
      <c r="K62" s="23" t="str">
        <f t="shared" si="14"/>
        <v/>
      </c>
      <c r="L62" s="23" t="str">
        <f t="shared" si="14"/>
        <v/>
      </c>
      <c r="M62" s="23" t="str">
        <f t="shared" si="14"/>
        <v/>
      </c>
      <c r="N62" s="23" t="str">
        <f t="shared" si="14"/>
        <v/>
      </c>
      <c r="O62" s="23" t="str">
        <f t="shared" si="14"/>
        <v/>
      </c>
      <c r="P62" s="23" t="str">
        <f t="shared" si="14"/>
        <v/>
      </c>
      <c r="Q62" s="23" t="str">
        <f t="shared" si="14"/>
        <v/>
      </c>
      <c r="R62" s="23" t="str">
        <f t="shared" si="14"/>
        <v/>
      </c>
      <c r="S62" s="23" t="str">
        <f t="shared" si="14"/>
        <v/>
      </c>
      <c r="T62" s="23" t="str">
        <f t="shared" si="14"/>
        <v/>
      </c>
      <c r="U62" s="23" t="str">
        <f t="shared" si="14"/>
        <v/>
      </c>
      <c r="V62" s="23" t="str">
        <f t="shared" si="14"/>
        <v/>
      </c>
      <c r="W62" s="23" t="str">
        <f t="shared" si="14"/>
        <v/>
      </c>
      <c r="X62" s="23" t="str">
        <f t="shared" si="14"/>
        <v/>
      </c>
      <c r="Y62" s="23" t="str">
        <f t="shared" si="14"/>
        <v/>
      </c>
      <c r="Z62" s="23" t="str">
        <f t="shared" si="14"/>
        <v/>
      </c>
      <c r="AA62" s="23" t="str">
        <f t="shared" si="14"/>
        <v/>
      </c>
      <c r="AB62" s="23" t="str">
        <f t="shared" si="14"/>
        <v/>
      </c>
      <c r="AC62" s="23" t="str">
        <f t="shared" si="14"/>
        <v/>
      </c>
      <c r="AD62" s="23" t="str">
        <f t="shared" si="14"/>
        <v/>
      </c>
      <c r="AE62" s="23" t="str">
        <f t="shared" si="14"/>
        <v/>
      </c>
      <c r="AF62" s="23" t="str">
        <f t="shared" si="14"/>
        <v/>
      </c>
      <c r="AG62" s="23" t="str">
        <f t="shared" si="14"/>
        <v/>
      </c>
      <c r="AH62" s="23" t="str">
        <f t="shared" si="14"/>
        <v/>
      </c>
      <c r="AI62" s="23" t="str">
        <f t="shared" si="14"/>
        <v/>
      </c>
      <c r="AJ62" s="23" t="str">
        <f t="shared" si="14"/>
        <v/>
      </c>
      <c r="AK62" s="23" t="str">
        <f t="shared" si="14"/>
        <v/>
      </c>
      <c r="AL62" s="23" t="str">
        <f t="shared" si="14"/>
        <v/>
      </c>
      <c r="AM62" s="23" t="str">
        <f t="shared" si="14"/>
        <v/>
      </c>
      <c r="AN62" s="23" t="str">
        <f t="shared" si="14"/>
        <v/>
      </c>
      <c r="AO62" s="23" t="str">
        <f t="shared" si="14"/>
        <v/>
      </c>
      <c r="AP62" s="23" t="str">
        <f t="shared" si="14"/>
        <v/>
      </c>
      <c r="AQ62" s="23" t="str">
        <f t="shared" si="14"/>
        <v/>
      </c>
      <c r="AR62" s="23" t="str">
        <f t="shared" si="14"/>
        <v/>
      </c>
      <c r="AS62" s="23" t="str">
        <f t="shared" si="14"/>
        <v/>
      </c>
      <c r="AT62" s="23" t="str">
        <f t="shared" si="14"/>
        <v/>
      </c>
      <c r="AU62" s="23" t="str">
        <f t="shared" si="14"/>
        <v/>
      </c>
      <c r="AV62" s="23" t="str">
        <f t="shared" si="14"/>
        <v/>
      </c>
      <c r="AW62" s="23" t="str">
        <f t="shared" si="14"/>
        <v/>
      </c>
      <c r="AX62" s="23" t="str">
        <f t="shared" si="14"/>
        <v/>
      </c>
      <c r="AY62" s="23" t="str">
        <f t="shared" si="14"/>
        <v/>
      </c>
      <c r="AZ62" s="23" t="str">
        <f t="shared" si="14"/>
        <v/>
      </c>
      <c r="BA62" s="23" t="str">
        <f t="shared" si="14"/>
        <v/>
      </c>
      <c r="BB62" s="23" t="str">
        <f t="shared" si="14"/>
        <v/>
      </c>
      <c r="BC62" s="23" t="str">
        <f t="shared" si="14"/>
        <v/>
      </c>
      <c r="BD62" s="23" t="str">
        <f t="shared" si="14"/>
        <v/>
      </c>
      <c r="BE62" s="23" t="str">
        <f t="shared" si="14"/>
        <v/>
      </c>
      <c r="BF62" s="23" t="str">
        <f t="shared" si="14"/>
        <v/>
      </c>
      <c r="BG62" s="23" t="str">
        <f t="shared" si="14"/>
        <v/>
      </c>
      <c r="BH62" s="23" t="str">
        <f t="shared" si="14"/>
        <v/>
      </c>
      <c r="BI62" s="23" t="str">
        <f t="shared" si="14"/>
        <v/>
      </c>
      <c r="BJ62" s="23" t="str">
        <f t="shared" si="14"/>
        <v/>
      </c>
      <c r="BK62" s="23" t="str">
        <f t="shared" si="14"/>
        <v/>
      </c>
      <c r="BL62" s="23" t="str">
        <f t="shared" si="14"/>
        <v/>
      </c>
      <c r="BM62" s="23" t="str">
        <f t="shared" si="14"/>
        <v/>
      </c>
      <c r="BN62" s="23" t="str">
        <f t="shared" si="14"/>
        <v/>
      </c>
      <c r="BO62" s="23" t="str">
        <f t="shared" ref="BO62:CW62" si="15">IF(BO50="Non conforme","Non conforme",IF(BO56="Non conforme","Non conforme",IF(BO50="",IF(BO56="","","Conforme"),"Conforme")))</f>
        <v/>
      </c>
      <c r="BP62" s="23" t="str">
        <f t="shared" si="15"/>
        <v/>
      </c>
      <c r="BQ62" s="23" t="str">
        <f t="shared" si="15"/>
        <v/>
      </c>
      <c r="BR62" s="23" t="str">
        <f t="shared" si="15"/>
        <v/>
      </c>
      <c r="BS62" s="23" t="str">
        <f t="shared" si="15"/>
        <v/>
      </c>
      <c r="BT62" s="23" t="str">
        <f t="shared" si="15"/>
        <v/>
      </c>
      <c r="BU62" s="23" t="str">
        <f t="shared" si="15"/>
        <v/>
      </c>
      <c r="BV62" s="23" t="str">
        <f t="shared" si="15"/>
        <v/>
      </c>
      <c r="BW62" s="23" t="str">
        <f t="shared" si="15"/>
        <v/>
      </c>
      <c r="BX62" s="23" t="str">
        <f t="shared" si="15"/>
        <v/>
      </c>
      <c r="BY62" s="23" t="str">
        <f t="shared" si="15"/>
        <v/>
      </c>
      <c r="BZ62" s="23" t="str">
        <f t="shared" si="15"/>
        <v/>
      </c>
      <c r="CA62" s="23" t="str">
        <f t="shared" si="15"/>
        <v/>
      </c>
      <c r="CB62" s="23" t="str">
        <f t="shared" si="15"/>
        <v/>
      </c>
      <c r="CC62" s="23" t="str">
        <f t="shared" si="15"/>
        <v/>
      </c>
      <c r="CD62" s="23" t="str">
        <f t="shared" si="15"/>
        <v/>
      </c>
      <c r="CE62" s="23" t="str">
        <f t="shared" si="15"/>
        <v/>
      </c>
      <c r="CF62" s="23" t="str">
        <f t="shared" si="15"/>
        <v/>
      </c>
      <c r="CG62" s="23" t="str">
        <f t="shared" si="15"/>
        <v/>
      </c>
      <c r="CH62" s="23" t="str">
        <f t="shared" si="15"/>
        <v/>
      </c>
      <c r="CI62" s="23" t="str">
        <f t="shared" si="15"/>
        <v/>
      </c>
      <c r="CJ62" s="23" t="str">
        <f t="shared" si="15"/>
        <v/>
      </c>
      <c r="CK62" s="23" t="str">
        <f t="shared" si="15"/>
        <v/>
      </c>
      <c r="CL62" s="23" t="str">
        <f t="shared" si="15"/>
        <v/>
      </c>
      <c r="CM62" s="23" t="str">
        <f t="shared" si="15"/>
        <v/>
      </c>
      <c r="CN62" s="23" t="str">
        <f t="shared" si="15"/>
        <v/>
      </c>
      <c r="CO62" s="23" t="str">
        <f t="shared" si="15"/>
        <v/>
      </c>
      <c r="CP62" s="23" t="str">
        <f t="shared" si="15"/>
        <v/>
      </c>
      <c r="CQ62" s="23" t="str">
        <f t="shared" si="15"/>
        <v/>
      </c>
      <c r="CR62" s="23" t="str">
        <f t="shared" si="15"/>
        <v/>
      </c>
      <c r="CS62" s="23" t="str">
        <f t="shared" si="15"/>
        <v/>
      </c>
      <c r="CT62" s="23" t="str">
        <f t="shared" si="15"/>
        <v/>
      </c>
      <c r="CU62" s="23" t="str">
        <f t="shared" si="15"/>
        <v/>
      </c>
      <c r="CV62" s="23" t="str">
        <f t="shared" si="15"/>
        <v/>
      </c>
      <c r="CW62" s="23" t="str">
        <f t="shared" si="15"/>
        <v/>
      </c>
    </row>
  </sheetData>
  <sheetProtection algorithmName="SHA-512" hashValue="2XoVaM8Y+ndXSyzFKgEyhGeZBtKD0jTmihU9wkvXx9i9VCQjBTiDdcvFlwrlGOKq7Mwxs3uA5KCQ4dId9Ix+cQ==" saltValue="zFL0xHHaVW040+FLNqlSBA==" spinCount="100000" sheet="1" insertColumns="0" autoFilter="0"/>
  <conditionalFormatting sqref="B8:B11">
    <cfRule type="expression" dxfId="39" priority="220">
      <formula>B$7="Sans facteur de risque"</formula>
    </cfRule>
  </conditionalFormatting>
  <conditionalFormatting sqref="B13:B15">
    <cfRule type="expression" dxfId="38" priority="216">
      <formula>B$12="Sans signe de gravité"</formula>
    </cfRule>
  </conditionalFormatting>
  <conditionalFormatting sqref="B19">
    <cfRule type="expression" dxfId="37" priority="214">
      <formula>B$18="Non"</formula>
    </cfRule>
  </conditionalFormatting>
  <conditionalFormatting sqref="B21">
    <cfRule type="expression" dxfId="36" priority="212">
      <formula>B$20="Non"</formula>
    </cfRule>
  </conditionalFormatting>
  <conditionalFormatting sqref="B12:B15">
    <cfRule type="expression" dxfId="35" priority="221">
      <formula>B$6="Sans symptôme"</formula>
    </cfRule>
  </conditionalFormatting>
  <conditionalFormatting sqref="B17">
    <cfRule type="expression" dxfId="34" priority="85">
      <formula>B$16&lt;&gt;"Autre"</formula>
    </cfRule>
  </conditionalFormatting>
  <conditionalFormatting sqref="B47:B49 B53:B55">
    <cfRule type="containsText" dxfId="33" priority="80" operator="containsText" text="Non conforme">
      <formula>NOT(ISERROR(SEARCH("Non conforme",B47)))</formula>
    </cfRule>
    <cfRule type="containsText" dxfId="32" priority="81" operator="containsText" text="Conforme">
      <formula>NOT(ISERROR(SEARCH("Conforme",B47)))</formula>
    </cfRule>
  </conditionalFormatting>
  <conditionalFormatting sqref="B27">
    <cfRule type="expression" dxfId="31" priority="75">
      <formula>B$26&lt;&gt;"Autre"</formula>
    </cfRule>
  </conditionalFormatting>
  <conditionalFormatting sqref="B40">
    <cfRule type="expression" dxfId="30" priority="73">
      <formula>B$39&lt;&gt;"Autre"</formula>
    </cfRule>
  </conditionalFormatting>
  <conditionalFormatting sqref="B31">
    <cfRule type="expression" dxfId="29" priority="72">
      <formula>B$30&lt;&gt;"Autre"</formula>
    </cfRule>
  </conditionalFormatting>
  <conditionalFormatting sqref="B36">
    <cfRule type="expression" dxfId="28" priority="71">
      <formula>B$35&lt;&gt;"Autre"</formula>
    </cfRule>
  </conditionalFormatting>
  <conditionalFormatting sqref="B46">
    <cfRule type="containsText" dxfId="27" priority="29" operator="containsText" text="Non conforme">
      <formula>NOT(ISERROR(SEARCH("Non conforme",B46)))</formula>
    </cfRule>
    <cfRule type="containsText" dxfId="26" priority="30" operator="containsText" text="Conforme">
      <formula>NOT(ISERROR(SEARCH("Conforme",B46)))</formula>
    </cfRule>
  </conditionalFormatting>
  <conditionalFormatting sqref="B52">
    <cfRule type="containsText" dxfId="25" priority="25" operator="containsText" text="Non conforme">
      <formula>NOT(ISERROR(SEARCH("Non conforme",B52)))</formula>
    </cfRule>
    <cfRule type="containsText" dxfId="24" priority="26" operator="containsText" text="Conforme">
      <formula>NOT(ISERROR(SEARCH("Conforme",B52)))</formula>
    </cfRule>
  </conditionalFormatting>
  <conditionalFormatting sqref="C8:CW11">
    <cfRule type="expression" dxfId="23" priority="23">
      <formula>C$7="Sans facteur de risque"</formula>
    </cfRule>
  </conditionalFormatting>
  <conditionalFormatting sqref="C13:CW15">
    <cfRule type="expression" dxfId="22" priority="22">
      <formula>C$12="Sans signe de gravité"</formula>
    </cfRule>
  </conditionalFormatting>
  <conditionalFormatting sqref="C19:CW19">
    <cfRule type="expression" dxfId="21" priority="21">
      <formula>C$18="Non"</formula>
    </cfRule>
  </conditionalFormatting>
  <conditionalFormatting sqref="C21:CW21">
    <cfRule type="expression" dxfId="20" priority="20">
      <formula>C$20="Non"</formula>
    </cfRule>
  </conditionalFormatting>
  <conditionalFormatting sqref="C12:CW15">
    <cfRule type="expression" dxfId="19" priority="24">
      <formula>C$6="Sans symptôme"</formula>
    </cfRule>
  </conditionalFormatting>
  <conditionalFormatting sqref="C17:CW17">
    <cfRule type="expression" dxfId="18" priority="19">
      <formula>C$16&lt;&gt;"Autre"</formula>
    </cfRule>
  </conditionalFormatting>
  <conditionalFormatting sqref="C47:D49 C53:D55 F47:CW49 F53:CW55">
    <cfRule type="containsText" dxfId="17" priority="17" operator="containsText" text="Non conforme">
      <formula>NOT(ISERROR(SEARCH("Non conforme",C47)))</formula>
    </cfRule>
    <cfRule type="containsText" dxfId="16" priority="18" operator="containsText" text="Conforme">
      <formula>NOT(ISERROR(SEARCH("Conforme",C47)))</formula>
    </cfRule>
  </conditionalFormatting>
  <conditionalFormatting sqref="C27:CW27">
    <cfRule type="expression" dxfId="15" priority="16">
      <formula>C$26&lt;&gt;"Autre"</formula>
    </cfRule>
  </conditionalFormatting>
  <conditionalFormatting sqref="C40:CW40">
    <cfRule type="expression" dxfId="14" priority="15">
      <formula>C$39&lt;&gt;"Autre"</formula>
    </cfRule>
  </conditionalFormatting>
  <conditionalFormatting sqref="C31:CW31">
    <cfRule type="expression" dxfId="13" priority="14">
      <formula>C$30&lt;&gt;"Autre"</formula>
    </cfRule>
  </conditionalFormatting>
  <conditionalFormatting sqref="C36:CW36">
    <cfRule type="expression" dxfId="12" priority="13">
      <formula>C$35&lt;&gt;"Autre"</formula>
    </cfRule>
  </conditionalFormatting>
  <conditionalFormatting sqref="C46:D46 F46:CW46">
    <cfRule type="containsText" dxfId="11" priority="11" operator="containsText" text="Non conforme">
      <formula>NOT(ISERROR(SEARCH("Non conforme",C46)))</formula>
    </cfRule>
    <cfRule type="containsText" dxfId="10" priority="12" operator="containsText" text="Conforme">
      <formula>NOT(ISERROR(SEARCH("Conforme",C46)))</formula>
    </cfRule>
  </conditionalFormatting>
  <conditionalFormatting sqref="C52:D52 F52:CW52">
    <cfRule type="containsText" dxfId="9" priority="9" operator="containsText" text="Non conforme">
      <formula>NOT(ISERROR(SEARCH("Non conforme",C52)))</formula>
    </cfRule>
    <cfRule type="containsText" dxfId="8" priority="10" operator="containsText" text="Conforme">
      <formula>NOT(ISERROR(SEARCH("Conforme",C52)))</formula>
    </cfRule>
  </conditionalFormatting>
  <conditionalFormatting sqref="E47:E49">
    <cfRule type="containsText" dxfId="7" priority="7" operator="containsText" text="Non conforme">
      <formula>NOT(ISERROR(SEARCH("Non conforme",E47)))</formula>
    </cfRule>
    <cfRule type="containsText" dxfId="6" priority="8" operator="containsText" text="Conforme">
      <formula>NOT(ISERROR(SEARCH("Conforme",E47)))</formula>
    </cfRule>
  </conditionalFormatting>
  <conditionalFormatting sqref="E46">
    <cfRule type="containsText" dxfId="5" priority="5" operator="containsText" text="Non conforme">
      <formula>NOT(ISERROR(SEARCH("Non conforme",E46)))</formula>
    </cfRule>
    <cfRule type="containsText" dxfId="4" priority="6" operator="containsText" text="Conforme">
      <formula>NOT(ISERROR(SEARCH("Conforme",E46)))</formula>
    </cfRule>
  </conditionalFormatting>
  <conditionalFormatting sqref="E53:E55">
    <cfRule type="containsText" dxfId="3" priority="3" operator="containsText" text="Non conforme">
      <formula>NOT(ISERROR(SEARCH("Non conforme",E53)))</formula>
    </cfRule>
    <cfRule type="containsText" dxfId="2" priority="4" operator="containsText" text="Conforme">
      <formula>NOT(ISERROR(SEARCH("Conforme",E53)))</formula>
    </cfRule>
  </conditionalFormatting>
  <conditionalFormatting sqref="E52">
    <cfRule type="containsText" dxfId="1" priority="1" operator="containsText" text="Non conforme">
      <formula>NOT(ISERROR(SEARCH("Non conforme",E52)))</formula>
    </cfRule>
    <cfRule type="containsText" dxfId="0" priority="2" operator="containsText" text="Conforme">
      <formula>NOT(ISERROR(SEARCH("Conforme",E52)))</formula>
    </cfRule>
  </conditionalFormatting>
  <dataValidations count="9">
    <dataValidation type="list" allowBlank="1" showInputMessage="1" showErrorMessage="1" sqref="B46:CW49 B52:CW55">
      <formula1>"Conforme,Non conforme"</formula1>
    </dataValidation>
    <dataValidation type="list" allowBlank="1" showInputMessage="1" showErrorMessage="1" sqref="B2:CW2">
      <formula1>"Féminin,Masculin"</formula1>
    </dataValidation>
    <dataValidation type="whole" operator="greaterThanOrEqual" allowBlank="1" showInputMessage="1" showErrorMessage="1" sqref="B3:CW3">
      <formula1>18</formula1>
    </dataValidation>
    <dataValidation type="list" allowBlank="1" showInputMessage="1" showErrorMessage="1" sqref="B6:CW6">
      <formula1>"Sans symptôme,Avec symptômes"</formula1>
    </dataValidation>
    <dataValidation type="list" allowBlank="1" showInputMessage="1" showErrorMessage="1" sqref="B12:CW12">
      <formula1>"Sans signe de gravité,Avec signes de gravité"</formula1>
    </dataValidation>
    <dataValidation type="list" allowBlank="1" showInputMessage="1" showErrorMessage="1" sqref="B20:CW20">
      <formula1>"Oui avec antibiogramme,Oui sans antibiogramme,Non,Absence de données"</formula1>
    </dataValidation>
    <dataValidation type="list" allowBlank="1" showInputMessage="1" showErrorMessage="1" sqref="B18:CW18 B22:CW22">
      <formula1>"Oui,Non,Absence de données"</formula1>
    </dataValidation>
    <dataValidation type="list" allowBlank="1" showInputMessage="1" showErrorMessage="1" sqref="B7:CW7">
      <formula1>"Sans facteur de risque,Avec facteurs de risque"</formula1>
    </dataValidation>
    <dataValidation type="list" allowBlank="1" showInputMessage="1" showErrorMessage="1" sqref="B16:CW16">
      <formula1>INDIRECT(SUBSTITUTE(B$6," ","_"))</formula1>
    </dataValidation>
  </dataValidations>
  <pageMargins left="0.7" right="0.7" top="0.75" bottom="0.75" header="0.3" footer="0.3"/>
  <pageSetup paperSize="9" scale="83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'Menus déroulants'!$C$10:$C$13</xm:f>
          </x14:formula1>
          <xm:sqref>B21:CW21</xm:sqref>
        </x14:dataValidation>
        <x14:dataValidation type="list" allowBlank="1" showInputMessage="1" showErrorMessage="1">
          <x14:formula1>
            <xm:f>'Menus déroulants'!$A$12:$A$14</xm:f>
          </x14:formula1>
          <xm:sqref>B13:CW14</xm:sqref>
        </x14:dataValidation>
        <x14:dataValidation type="list" allowBlank="1" showInputMessage="1" showErrorMessage="1">
          <x14:formula1>
            <xm:f>'Menus déroulants'!$A$2:$A$8</xm:f>
          </x14:formula1>
          <xm:sqref>B8:CW10</xm:sqref>
        </x14:dataValidation>
        <x14:dataValidation type="list" allowBlank="1" showInputMessage="1" showErrorMessage="1">
          <x14:formula1>
            <xm:f>'Menus déroulants'!$C$2:$C$6</xm:f>
          </x14:formula1>
          <xm:sqref>B19:CW19</xm:sqref>
        </x14:dataValidation>
        <x14:dataValidation type="list" allowBlank="1" showInputMessage="1" showErrorMessage="1">
          <x14:formula1>
            <xm:f>'Menus déroulants'!$D$2:$D$23</xm:f>
          </x14:formula1>
          <xm:sqref>B39:CW39 B35:CW35 B30:CW30 B26:CW26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zoomScale="85" zoomScaleNormal="85" workbookViewId="0">
      <selection activeCell="A16" sqref="A16"/>
    </sheetView>
  </sheetViews>
  <sheetFormatPr baseColWidth="10" defaultColWidth="11.42578125" defaultRowHeight="15" x14ac:dyDescent="0.25"/>
  <cols>
    <col min="1" max="1" width="56" style="2" customWidth="1"/>
    <col min="2" max="2" width="42.28515625" style="2" customWidth="1"/>
    <col min="3" max="3" width="39.42578125" style="2" customWidth="1"/>
    <col min="4" max="4" width="42.85546875" style="2" customWidth="1"/>
    <col min="5" max="16384" width="11.42578125" style="2"/>
  </cols>
  <sheetData>
    <row r="1" spans="1:4" x14ac:dyDescent="0.25">
      <c r="A1" s="1" t="s">
        <v>39</v>
      </c>
      <c r="B1" s="1" t="s">
        <v>49</v>
      </c>
      <c r="C1" s="1" t="s">
        <v>52</v>
      </c>
      <c r="D1" s="1" t="s">
        <v>130</v>
      </c>
    </row>
    <row r="2" spans="1:4" x14ac:dyDescent="0.25">
      <c r="A2" s="2" t="s">
        <v>40</v>
      </c>
      <c r="B2" s="5" t="s">
        <v>59</v>
      </c>
      <c r="C2" s="2" t="s">
        <v>53</v>
      </c>
      <c r="D2" s="4" t="s">
        <v>24</v>
      </c>
    </row>
    <row r="3" spans="1:4" x14ac:dyDescent="0.25">
      <c r="A3" s="2" t="s">
        <v>41</v>
      </c>
      <c r="B3" s="2" t="s">
        <v>10</v>
      </c>
      <c r="C3" s="2" t="s">
        <v>54</v>
      </c>
      <c r="D3" s="4" t="s">
        <v>25</v>
      </c>
    </row>
    <row r="4" spans="1:4" x14ac:dyDescent="0.25">
      <c r="A4" s="2" t="s">
        <v>1</v>
      </c>
      <c r="B4" s="2" t="s">
        <v>11</v>
      </c>
      <c r="C4" s="2" t="s">
        <v>55</v>
      </c>
      <c r="D4" s="4" t="s">
        <v>182</v>
      </c>
    </row>
    <row r="5" spans="1:4" x14ac:dyDescent="0.25">
      <c r="A5" s="2" t="s">
        <v>129</v>
      </c>
      <c r="B5" s="2" t="s">
        <v>61</v>
      </c>
      <c r="C5" s="2" t="s">
        <v>56</v>
      </c>
      <c r="D5" s="4" t="s">
        <v>22</v>
      </c>
    </row>
    <row r="6" spans="1:4" x14ac:dyDescent="0.25">
      <c r="A6" s="2" t="s">
        <v>2</v>
      </c>
      <c r="C6" s="2" t="s">
        <v>218</v>
      </c>
      <c r="D6" s="4" t="s">
        <v>26</v>
      </c>
    </row>
    <row r="7" spans="1:4" x14ac:dyDescent="0.25">
      <c r="A7" s="2" t="s">
        <v>42</v>
      </c>
      <c r="B7" s="5" t="s">
        <v>194</v>
      </c>
      <c r="D7" s="4" t="s">
        <v>27</v>
      </c>
    </row>
    <row r="8" spans="1:4" x14ac:dyDescent="0.25">
      <c r="A8" s="2" t="s">
        <v>43</v>
      </c>
      <c r="B8" s="2" t="s">
        <v>50</v>
      </c>
      <c r="C8" s="5"/>
      <c r="D8" s="4" t="s">
        <v>28</v>
      </c>
    </row>
    <row r="9" spans="1:4" x14ac:dyDescent="0.25">
      <c r="B9" s="2" t="s">
        <v>3</v>
      </c>
      <c r="C9" s="1" t="s">
        <v>58</v>
      </c>
      <c r="D9" s="4" t="s">
        <v>29</v>
      </c>
    </row>
    <row r="10" spans="1:4" x14ac:dyDescent="0.25">
      <c r="B10" s="2" t="s">
        <v>186</v>
      </c>
      <c r="C10" s="2" t="s">
        <v>8</v>
      </c>
      <c r="D10" s="4" t="s">
        <v>17</v>
      </c>
    </row>
    <row r="11" spans="1:4" x14ac:dyDescent="0.25">
      <c r="A11" s="1" t="s">
        <v>4</v>
      </c>
      <c r="B11" s="2" t="s">
        <v>14</v>
      </c>
      <c r="C11" s="2" t="s">
        <v>7</v>
      </c>
      <c r="D11" s="4" t="s">
        <v>20</v>
      </c>
    </row>
    <row r="12" spans="1:4" x14ac:dyDescent="0.25">
      <c r="A12" s="2" t="s">
        <v>5</v>
      </c>
      <c r="B12" s="2" t="s">
        <v>68</v>
      </c>
      <c r="C12" s="2" t="s">
        <v>9</v>
      </c>
      <c r="D12" s="4" t="s">
        <v>125</v>
      </c>
    </row>
    <row r="13" spans="1:4" x14ac:dyDescent="0.25">
      <c r="A13" s="2" t="s">
        <v>6</v>
      </c>
      <c r="B13" s="3" t="s">
        <v>69</v>
      </c>
      <c r="C13" s="2" t="s">
        <v>218</v>
      </c>
      <c r="D13" s="2" t="s">
        <v>21</v>
      </c>
    </row>
    <row r="14" spans="1:4" x14ac:dyDescent="0.25">
      <c r="A14" s="2" t="s">
        <v>48</v>
      </c>
      <c r="B14" s="2" t="s">
        <v>70</v>
      </c>
      <c r="D14" s="4" t="s">
        <v>126</v>
      </c>
    </row>
    <row r="15" spans="1:4" x14ac:dyDescent="0.25">
      <c r="B15" s="2" t="s">
        <v>16</v>
      </c>
      <c r="D15" s="4" t="s">
        <v>18</v>
      </c>
    </row>
    <row r="16" spans="1:4" x14ac:dyDescent="0.25">
      <c r="B16" s="2" t="s">
        <v>124</v>
      </c>
      <c r="D16" s="4" t="s">
        <v>127</v>
      </c>
    </row>
    <row r="17" spans="2:4" x14ac:dyDescent="0.25">
      <c r="B17" s="2" t="s">
        <v>225</v>
      </c>
      <c r="D17" s="2" t="s">
        <v>15</v>
      </c>
    </row>
    <row r="18" spans="2:4" x14ac:dyDescent="0.25">
      <c r="B18" s="4" t="s">
        <v>67</v>
      </c>
      <c r="C18" s="5"/>
      <c r="D18" s="4" t="s">
        <v>31</v>
      </c>
    </row>
    <row r="19" spans="2:4" x14ac:dyDescent="0.25">
      <c r="B19" s="2" t="s">
        <v>60</v>
      </c>
      <c r="D19" s="4" t="s">
        <v>63</v>
      </c>
    </row>
    <row r="20" spans="2:4" x14ac:dyDescent="0.25">
      <c r="B20" s="2" t="s">
        <v>61</v>
      </c>
      <c r="C20" s="3"/>
      <c r="D20" s="2" t="s">
        <v>32</v>
      </c>
    </row>
    <row r="21" spans="2:4" x14ac:dyDescent="0.25">
      <c r="D21" s="4" t="s">
        <v>30</v>
      </c>
    </row>
    <row r="22" spans="2:4" x14ac:dyDescent="0.25">
      <c r="B22" s="5"/>
      <c r="D22" s="2" t="s">
        <v>19</v>
      </c>
    </row>
    <row r="23" spans="2:4" ht="15" customHeight="1" x14ac:dyDescent="0.25">
      <c r="D23" s="2" t="s">
        <v>61</v>
      </c>
    </row>
    <row r="30" spans="2:4" x14ac:dyDescent="0.25">
      <c r="B30" s="3"/>
    </row>
    <row r="32" spans="2:4" ht="15" customHeight="1" x14ac:dyDescent="0.25"/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</sheetData>
  <sheetProtection algorithmName="SHA-512" hashValue="jVrsIqebElcGH+o+TvDhQxd7Em60jEU6deLUzBkDMpl6kq016cx46qv+xz8irVya6sQ7qwGfa+d+IHj//tTi5Q==" saltValue="MjloUHiIEDLCBYb2VyoW2g==" spinCount="100000" sheet="1" objects="1" scenarios="1"/>
  <autoFilter ref="A1:D6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8"/>
  <sheetViews>
    <sheetView tabSelected="1" zoomScaleNormal="100" zoomScaleSheetLayoutView="50" zoomScalePageLayoutView="90" workbookViewId="0">
      <selection sqref="A1:K1"/>
    </sheetView>
  </sheetViews>
  <sheetFormatPr baseColWidth="10" defaultColWidth="11.42578125" defaultRowHeight="16.5" x14ac:dyDescent="0.25"/>
  <cols>
    <col min="1" max="3" width="8.7109375" style="6" customWidth="1"/>
    <col min="4" max="4" width="9.28515625" style="6" customWidth="1"/>
    <col min="5" max="5" width="8.7109375" style="6" customWidth="1"/>
    <col min="6" max="6" width="9.7109375" style="6" customWidth="1"/>
    <col min="7" max="9" width="8.7109375" style="6" customWidth="1"/>
    <col min="10" max="10" width="9.5703125" style="6" customWidth="1"/>
    <col min="11" max="11" width="8.7109375" style="6" customWidth="1"/>
    <col min="12" max="16384" width="11.42578125" style="6"/>
  </cols>
  <sheetData>
    <row r="1" spans="1:11" ht="41.25" customHeight="1" thickBot="1" x14ac:dyDescent="0.3">
      <c r="A1" s="231" t="s">
        <v>206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</row>
    <row r="2" spans="1:11" x14ac:dyDescent="0.25">
      <c r="A2" s="39"/>
      <c r="B2" s="39"/>
      <c r="C2" s="40"/>
      <c r="D2" s="40"/>
      <c r="E2" s="40"/>
      <c r="F2" s="40"/>
      <c r="G2" s="40"/>
      <c r="H2" s="40"/>
      <c r="I2" s="40"/>
      <c r="J2" s="40"/>
      <c r="K2" s="40"/>
    </row>
    <row r="3" spans="1:11" ht="16.5" customHeight="1" x14ac:dyDescent="0.25">
      <c r="A3" s="239" t="s">
        <v>208</v>
      </c>
      <c r="B3" s="240"/>
      <c r="C3" s="243"/>
      <c r="D3" s="244"/>
      <c r="E3" s="244"/>
      <c r="F3" s="242"/>
      <c r="H3" s="40" t="s">
        <v>209</v>
      </c>
      <c r="I3" s="241"/>
      <c r="J3" s="242"/>
    </row>
    <row r="4" spans="1:11" x14ac:dyDescent="0.25">
      <c r="A4" s="4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20.100000000000001" customHeight="1" x14ac:dyDescent="0.25">
      <c r="A5" s="215" t="s">
        <v>207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</row>
    <row r="6" spans="1:11" x14ac:dyDescent="0.25">
      <c r="A6" s="39"/>
      <c r="B6" s="39"/>
      <c r="C6" s="40"/>
      <c r="D6" s="40"/>
      <c r="E6" s="40"/>
      <c r="F6" s="40"/>
      <c r="G6" s="40"/>
      <c r="H6" s="40"/>
      <c r="I6" s="40"/>
      <c r="J6" s="40"/>
      <c r="K6" s="40"/>
    </row>
    <row r="7" spans="1:11" ht="16.5" customHeight="1" x14ac:dyDescent="0.25">
      <c r="A7" s="247" t="s">
        <v>205</v>
      </c>
      <c r="B7" s="247"/>
      <c r="C7" s="247"/>
      <c r="D7" s="48">
        <f>COUNTIF('Grille automatisée'!B2:CW2,"&lt;&gt;")</f>
        <v>0</v>
      </c>
      <c r="E7" s="40"/>
      <c r="F7" s="40"/>
      <c r="G7" s="40"/>
      <c r="H7" s="40"/>
      <c r="I7" s="40"/>
      <c r="J7" s="40"/>
      <c r="K7" s="40"/>
    </row>
    <row r="8" spans="1:11" x14ac:dyDescent="0.25">
      <c r="A8" s="39"/>
      <c r="B8" s="39"/>
      <c r="C8" s="40"/>
      <c r="D8" s="40"/>
      <c r="E8" s="40"/>
      <c r="F8" s="40"/>
      <c r="G8" s="40"/>
      <c r="H8" s="40"/>
      <c r="I8" s="40"/>
      <c r="J8" s="40"/>
      <c r="K8" s="40"/>
    </row>
    <row r="9" spans="1:11" x14ac:dyDescent="0.25">
      <c r="A9" s="39"/>
      <c r="B9" s="234" t="s">
        <v>210</v>
      </c>
      <c r="C9" s="235"/>
      <c r="D9" s="235"/>
      <c r="E9" s="236"/>
      <c r="F9" s="40"/>
      <c r="G9" s="234" t="s">
        <v>214</v>
      </c>
      <c r="H9" s="235"/>
      <c r="I9" s="235"/>
      <c r="J9" s="236"/>
      <c r="K9" s="40"/>
    </row>
    <row r="10" spans="1:11" x14ac:dyDescent="0.25">
      <c r="A10" s="39"/>
      <c r="B10" s="237" t="s">
        <v>211</v>
      </c>
      <c r="C10" s="238"/>
      <c r="D10" s="40">
        <f>COUNTIF('Grille automatisée'!$B$2:$CW$2,"Féminin")</f>
        <v>0</v>
      </c>
      <c r="E10" s="45"/>
      <c r="F10" s="40"/>
      <c r="G10" s="250" t="s">
        <v>215</v>
      </c>
      <c r="H10" s="251"/>
      <c r="I10" s="43">
        <f>MIN('Grille automatisée'!$B$3:$CW$3)</f>
        <v>0</v>
      </c>
      <c r="J10" s="44"/>
      <c r="K10" s="40"/>
    </row>
    <row r="11" spans="1:11" x14ac:dyDescent="0.25">
      <c r="A11" s="39"/>
      <c r="B11" s="237" t="s">
        <v>212</v>
      </c>
      <c r="C11" s="238"/>
      <c r="D11" s="40">
        <f>COUNTIF('Grille automatisée'!$B$2:$CW$2,"Masculin")</f>
        <v>0</v>
      </c>
      <c r="E11" s="45"/>
      <c r="F11" s="40"/>
      <c r="G11" s="237" t="s">
        <v>216</v>
      </c>
      <c r="H11" s="238"/>
      <c r="I11" s="40">
        <f>MAX('Grille automatisée'!$B$3:$CW$3)</f>
        <v>0</v>
      </c>
      <c r="J11" s="45"/>
      <c r="K11" s="40"/>
    </row>
    <row r="12" spans="1:11" x14ac:dyDescent="0.25">
      <c r="A12" s="39"/>
      <c r="B12" s="248" t="s">
        <v>213</v>
      </c>
      <c r="C12" s="249"/>
      <c r="D12" s="46" t="str">
        <f>IFERROR($D$11/$D$10,"")</f>
        <v/>
      </c>
      <c r="E12" s="47"/>
      <c r="F12" s="40"/>
      <c r="G12" s="248" t="s">
        <v>217</v>
      </c>
      <c r="H12" s="249"/>
      <c r="I12" s="46">
        <f>IFERROR(AVERAGE('Grille automatisée'!$B$3:$CW$3),0)</f>
        <v>0</v>
      </c>
      <c r="J12" s="47"/>
      <c r="K12" s="40"/>
    </row>
    <row r="13" spans="1:11" x14ac:dyDescent="0.25">
      <c r="A13" s="39"/>
      <c r="B13" s="39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39"/>
      <c r="B14" s="39"/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20.100000000000001" customHeight="1" x14ac:dyDescent="0.25">
      <c r="A15" s="215" t="s">
        <v>220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</row>
    <row r="16" spans="1:11" ht="20.100000000000001" customHeight="1" x14ac:dyDescent="0.25">
      <c r="A16" s="7"/>
      <c r="B16" s="7"/>
      <c r="C16" s="7"/>
      <c r="D16" s="7"/>
      <c r="E16" s="7"/>
      <c r="F16" s="7"/>
      <c r="G16" s="50"/>
      <c r="H16" s="50"/>
      <c r="I16" s="50"/>
      <c r="J16" s="50"/>
      <c r="K16" s="50"/>
    </row>
    <row r="17" spans="1:11" ht="20.100000000000001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20.100000000000001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20.100000000000001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20.100000000000001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67" t="s">
        <v>183</v>
      </c>
      <c r="K20" s="67" t="s">
        <v>123</v>
      </c>
    </row>
    <row r="21" spans="1:11" ht="20.100000000000001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68" t="s">
        <v>221</v>
      </c>
      <c r="K21" s="68">
        <f>Résultats!E28</f>
        <v>0</v>
      </c>
    </row>
    <row r="22" spans="1:11" ht="20.100000000000001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68" t="s">
        <v>222</v>
      </c>
      <c r="K22" s="68">
        <f>E34</f>
        <v>0</v>
      </c>
    </row>
    <row r="23" spans="1:11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68" t="s">
        <v>223</v>
      </c>
      <c r="K23" s="68">
        <f>K28</f>
        <v>0</v>
      </c>
    </row>
    <row r="24" spans="1:11" ht="20.10000000000000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68" t="s">
        <v>224</v>
      </c>
      <c r="K24" s="68">
        <f>K34</f>
        <v>0</v>
      </c>
    </row>
    <row r="25" spans="1:11" ht="20.100000000000001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20.100000000000001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20.100000000000001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0.100000000000001" customHeight="1" x14ac:dyDescent="0.25">
      <c r="A28" s="252" t="s">
        <v>221</v>
      </c>
      <c r="B28" s="253"/>
      <c r="C28" s="253"/>
      <c r="D28" s="253"/>
      <c r="E28" s="51">
        <f>SUM($E$29:$E$32)</f>
        <v>0</v>
      </c>
      <c r="F28" s="7"/>
      <c r="G28" s="256" t="s">
        <v>223</v>
      </c>
      <c r="H28" s="257"/>
      <c r="I28" s="257"/>
      <c r="J28" s="257"/>
      <c r="K28" s="52">
        <f>SUM($K$29:$K$32)</f>
        <v>0</v>
      </c>
    </row>
    <row r="29" spans="1:11" ht="20.100000000000001" customHeight="1" x14ac:dyDescent="0.25">
      <c r="A29" s="230" t="s">
        <v>50</v>
      </c>
      <c r="B29" s="219"/>
      <c r="C29" s="219"/>
      <c r="D29" s="219"/>
      <c r="E29" s="55">
        <f>COUNTIF('Grille automatisée'!$B$16:$CW$16,$A29)</f>
        <v>0</v>
      </c>
      <c r="F29" s="56"/>
      <c r="G29" s="218" t="s">
        <v>68</v>
      </c>
      <c r="H29" s="219"/>
      <c r="I29" s="219"/>
      <c r="J29" s="219"/>
      <c r="K29" s="57">
        <f>COUNTIF('Grille automatisée'!$B$16:$CW$16,$G29)</f>
        <v>0</v>
      </c>
    </row>
    <row r="30" spans="1:11" x14ac:dyDescent="0.25">
      <c r="A30" s="230" t="s">
        <v>3</v>
      </c>
      <c r="B30" s="219"/>
      <c r="C30" s="219"/>
      <c r="D30" s="219"/>
      <c r="E30" s="55">
        <f>COUNTIF('Grille automatisée'!$B$16:$CW$16,$A30)</f>
        <v>0</v>
      </c>
      <c r="F30" s="56"/>
      <c r="G30" s="218" t="s">
        <v>69</v>
      </c>
      <c r="H30" s="219"/>
      <c r="I30" s="219"/>
      <c r="J30" s="219"/>
      <c r="K30" s="57">
        <f>COUNTIF('Grille automatisée'!$B$16:$CW$16,$G30)</f>
        <v>0</v>
      </c>
    </row>
    <row r="31" spans="1:11" ht="16.5" customHeight="1" x14ac:dyDescent="0.25">
      <c r="A31" s="230" t="s">
        <v>14</v>
      </c>
      <c r="B31" s="219"/>
      <c r="C31" s="219"/>
      <c r="D31" s="219"/>
      <c r="E31" s="55">
        <f>COUNTIF('Grille automatisée'!$B$16:$CW$16,$A31)</f>
        <v>0</v>
      </c>
      <c r="F31" s="56"/>
      <c r="G31" s="218" t="s">
        <v>70</v>
      </c>
      <c r="H31" s="219"/>
      <c r="I31" s="219"/>
      <c r="J31" s="219"/>
      <c r="K31" s="57">
        <f>COUNTIF('Grille automatisée'!$B$16:$CW$16,$G31)</f>
        <v>0</v>
      </c>
    </row>
    <row r="32" spans="1:11" ht="16.5" customHeight="1" x14ac:dyDescent="0.25">
      <c r="A32" s="254" t="s">
        <v>186</v>
      </c>
      <c r="B32" s="255"/>
      <c r="C32" s="255"/>
      <c r="D32" s="255"/>
      <c r="E32" s="58">
        <f>COUNTIF('Grille automatisée'!$B$16:$CW$16,$A32)</f>
        <v>0</v>
      </c>
      <c r="F32" s="56"/>
      <c r="G32" s="220" t="s">
        <v>16</v>
      </c>
      <c r="H32" s="221"/>
      <c r="I32" s="221"/>
      <c r="J32" s="221"/>
      <c r="K32" s="59">
        <f>COUNTIF('Grille automatisée'!$B$16:$CW$16,$G32)</f>
        <v>0</v>
      </c>
    </row>
    <row r="33" spans="1:11" x14ac:dyDescent="0.25">
      <c r="A33" s="7"/>
      <c r="B33" s="7"/>
      <c r="C33" s="7"/>
      <c r="D33" s="7"/>
      <c r="E33" s="7"/>
      <c r="F33" s="7"/>
      <c r="G33" s="49"/>
      <c r="H33" s="49"/>
      <c r="I33" s="49"/>
      <c r="J33" s="49"/>
      <c r="K33" s="8"/>
    </row>
    <row r="34" spans="1:11" ht="16.5" customHeight="1" x14ac:dyDescent="0.25">
      <c r="A34" s="245" t="s">
        <v>222</v>
      </c>
      <c r="B34" s="246"/>
      <c r="C34" s="246"/>
      <c r="D34" s="246"/>
      <c r="E34" s="53">
        <f>SUM($E$35:$E$38)</f>
        <v>0</v>
      </c>
      <c r="F34" s="7"/>
      <c r="G34" s="222" t="s">
        <v>224</v>
      </c>
      <c r="H34" s="223"/>
      <c r="I34" s="223"/>
      <c r="J34" s="223"/>
      <c r="K34" s="54">
        <f>SUM($K$35:$K$37)</f>
        <v>0</v>
      </c>
    </row>
    <row r="35" spans="1:11" ht="16.5" customHeight="1" x14ac:dyDescent="0.25">
      <c r="A35" s="227" t="s">
        <v>124</v>
      </c>
      <c r="B35" s="219"/>
      <c r="C35" s="219"/>
      <c r="D35" s="219"/>
      <c r="E35" s="60">
        <f>COUNTIF('Grille automatisée'!$B$16:$CW$16,$A35)</f>
        <v>0</v>
      </c>
      <c r="F35" s="56"/>
      <c r="G35" s="224" t="s">
        <v>10</v>
      </c>
      <c r="H35" s="219"/>
      <c r="I35" s="219"/>
      <c r="J35" s="219"/>
      <c r="K35" s="61">
        <f>COUNTIF('Grille automatisée'!$B$16:$CW$16,$G35)</f>
        <v>0</v>
      </c>
    </row>
    <row r="36" spans="1:11" x14ac:dyDescent="0.25">
      <c r="A36" s="227" t="s">
        <v>225</v>
      </c>
      <c r="B36" s="219"/>
      <c r="C36" s="219"/>
      <c r="D36" s="219"/>
      <c r="E36" s="60">
        <f>COUNTIF('Grille automatisée'!$B$16:$CW$16,$A36)</f>
        <v>0</v>
      </c>
      <c r="F36" s="62"/>
      <c r="G36" s="224" t="s">
        <v>11</v>
      </c>
      <c r="H36" s="219"/>
      <c r="I36" s="219"/>
      <c r="J36" s="219"/>
      <c r="K36" s="61">
        <f>COUNTIF('Grille automatisée'!$B$16:$CW$16,$G36)</f>
        <v>0</v>
      </c>
    </row>
    <row r="37" spans="1:11" ht="16.5" customHeight="1" x14ac:dyDescent="0.25">
      <c r="A37" s="227" t="s">
        <v>121</v>
      </c>
      <c r="B37" s="219"/>
      <c r="C37" s="219"/>
      <c r="D37" s="219"/>
      <c r="E37" s="60">
        <f>COUNTIF('Grille automatisée'!$B$16:$CW$16,$A37)</f>
        <v>0</v>
      </c>
      <c r="F37" s="62"/>
      <c r="G37" s="225" t="s">
        <v>61</v>
      </c>
      <c r="H37" s="226"/>
      <c r="I37" s="226"/>
      <c r="J37" s="226"/>
      <c r="K37" s="63">
        <f>COUNTIF('Grille automatisée'!$B$16:$CW$16,$G37)</f>
        <v>0</v>
      </c>
    </row>
    <row r="38" spans="1:11" ht="16.5" customHeight="1" x14ac:dyDescent="0.25">
      <c r="A38" s="228" t="s">
        <v>60</v>
      </c>
      <c r="B38" s="229"/>
      <c r="C38" s="229"/>
      <c r="D38" s="229"/>
      <c r="E38" s="64">
        <f>COUNTIF('Grille automatisée'!$B$16:$CW$16,$A38)</f>
        <v>0</v>
      </c>
      <c r="F38" s="62"/>
      <c r="G38" s="65"/>
      <c r="H38" s="65"/>
      <c r="I38" s="65"/>
      <c r="J38" s="65"/>
      <c r="K38" s="56"/>
    </row>
    <row r="39" spans="1:11" ht="16.5" customHeight="1" x14ac:dyDescent="0.25">
      <c r="A39" s="42"/>
      <c r="B39" s="42"/>
      <c r="C39" s="40"/>
      <c r="D39" s="40"/>
      <c r="E39" s="40"/>
      <c r="F39" s="40"/>
      <c r="G39" s="40"/>
      <c r="H39" s="40"/>
      <c r="I39" s="40"/>
      <c r="J39" s="40"/>
      <c r="K39" s="40"/>
    </row>
    <row r="40" spans="1:11" ht="16.5" customHeight="1" x14ac:dyDescent="0.25">
      <c r="A40" s="215" t="s">
        <v>228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</row>
    <row r="41" spans="1:11" x14ac:dyDescent="0.25">
      <c r="A41" s="7"/>
      <c r="B41" s="7"/>
      <c r="C41" s="7"/>
      <c r="D41" s="7"/>
      <c r="E41" s="40"/>
      <c r="F41" s="40"/>
      <c r="G41" s="40"/>
      <c r="H41" s="40"/>
      <c r="I41" s="40"/>
      <c r="J41" s="40"/>
      <c r="K41" s="40"/>
    </row>
    <row r="42" spans="1:11" ht="35.1" customHeight="1" x14ac:dyDescent="0.25">
      <c r="A42" s="7"/>
      <c r="B42" s="7"/>
      <c r="C42" s="7"/>
      <c r="D42" s="182" t="s">
        <v>122</v>
      </c>
      <c r="E42" s="183"/>
      <c r="F42" s="190" t="s">
        <v>62</v>
      </c>
      <c r="G42" s="191"/>
      <c r="H42" s="196" t="s">
        <v>237</v>
      </c>
      <c r="I42" s="198"/>
      <c r="J42" s="82"/>
      <c r="K42" s="40"/>
    </row>
    <row r="43" spans="1:11" ht="16.350000000000001" customHeight="1" x14ac:dyDescent="0.25">
      <c r="A43" s="259"/>
      <c r="B43" s="259"/>
      <c r="C43" s="260"/>
      <c r="D43" s="73" t="s">
        <v>227</v>
      </c>
      <c r="E43" s="74" t="s">
        <v>33</v>
      </c>
      <c r="F43" s="75" t="s">
        <v>227</v>
      </c>
      <c r="G43" s="76" t="s">
        <v>33</v>
      </c>
      <c r="H43" s="78" t="s">
        <v>227</v>
      </c>
      <c r="I43" s="79" t="s">
        <v>33</v>
      </c>
      <c r="J43" s="80"/>
      <c r="K43" s="81"/>
    </row>
    <row r="44" spans="1:11" ht="16.350000000000001" customHeight="1" x14ac:dyDescent="0.25">
      <c r="A44" s="261" t="s">
        <v>24</v>
      </c>
      <c r="B44" s="262"/>
      <c r="C44" s="262"/>
      <c r="D44" s="103">
        <f>COUNTIF('Grille automatisée'!$B$26:$CW$33,Résultats!$A44)</f>
        <v>0</v>
      </c>
      <c r="E44" s="104">
        <f>IFERROR($D44/SUM($D$44:$D$65),0%)</f>
        <v>0</v>
      </c>
      <c r="F44" s="105">
        <f>COUNTIF('Grille automatisée'!$B$35:$CW$42,Résultats!$A44)</f>
        <v>0</v>
      </c>
      <c r="G44" s="106">
        <f>IFERROR($F44/SUM($F$44:$F$65),0%)</f>
        <v>0</v>
      </c>
      <c r="H44" s="107">
        <f>$D44+$F44</f>
        <v>0</v>
      </c>
      <c r="I44" s="108">
        <f>IFERROR($H44/SUM($H$44:$H$65),0%)</f>
        <v>0</v>
      </c>
      <c r="J44" s="77"/>
      <c r="K44" s="72"/>
    </row>
    <row r="45" spans="1:11" ht="16.350000000000001" customHeight="1" x14ac:dyDescent="0.25">
      <c r="A45" s="212" t="s">
        <v>25</v>
      </c>
      <c r="B45" s="204"/>
      <c r="C45" s="204"/>
      <c r="D45" s="83">
        <f>COUNTIF('Grille automatisée'!$B$26:$CW$33,Résultats!$A45)</f>
        <v>0</v>
      </c>
      <c r="E45" s="84">
        <f t="shared" ref="E45:E65" si="0">IFERROR($D45/SUM($D$44:$D$65),0%)</f>
        <v>0</v>
      </c>
      <c r="F45" s="87">
        <f>COUNTIF('Grille automatisée'!$B$35:$CW$42,Résultats!$A45)</f>
        <v>0</v>
      </c>
      <c r="G45" s="88">
        <f t="shared" ref="G45:G65" si="1">IFERROR($F45/SUM($F$44:$F$65),0%)</f>
        <v>0</v>
      </c>
      <c r="H45" s="91">
        <f t="shared" ref="H45:H65" si="2">$D45+$F45</f>
        <v>0</v>
      </c>
      <c r="I45" s="92">
        <f t="shared" ref="I45:I65" si="3">IFERROR($H45/SUM($H$44:$H$65),0%)</f>
        <v>0</v>
      </c>
      <c r="J45" s="77"/>
      <c r="K45" s="72"/>
    </row>
    <row r="46" spans="1:11" ht="16.350000000000001" customHeight="1" x14ac:dyDescent="0.25">
      <c r="A46" s="212" t="s">
        <v>182</v>
      </c>
      <c r="B46" s="204"/>
      <c r="C46" s="204"/>
      <c r="D46" s="83">
        <f>COUNTIF('Grille automatisée'!$B$26:$CW$33,Résultats!$A46)</f>
        <v>0</v>
      </c>
      <c r="E46" s="84">
        <f t="shared" si="0"/>
        <v>0</v>
      </c>
      <c r="F46" s="87">
        <f>COUNTIF('Grille automatisée'!$B$35:$CW$42,Résultats!$A46)</f>
        <v>0</v>
      </c>
      <c r="G46" s="88">
        <f t="shared" si="1"/>
        <v>0</v>
      </c>
      <c r="H46" s="91">
        <f t="shared" si="2"/>
        <v>0</v>
      </c>
      <c r="I46" s="92">
        <f t="shared" si="3"/>
        <v>0</v>
      </c>
      <c r="J46" s="77"/>
      <c r="K46" s="72"/>
    </row>
    <row r="47" spans="1:11" ht="16.350000000000001" customHeight="1" x14ac:dyDescent="0.25">
      <c r="A47" s="212" t="s">
        <v>22</v>
      </c>
      <c r="B47" s="204"/>
      <c r="C47" s="204"/>
      <c r="D47" s="83">
        <f>COUNTIF('Grille automatisée'!$B$26:$CW$33,Résultats!$A47)</f>
        <v>0</v>
      </c>
      <c r="E47" s="84">
        <f t="shared" si="0"/>
        <v>0</v>
      </c>
      <c r="F47" s="87">
        <f>COUNTIF('Grille automatisée'!$B$35:$CW$42,Résultats!$A47)</f>
        <v>0</v>
      </c>
      <c r="G47" s="88">
        <f t="shared" si="1"/>
        <v>0</v>
      </c>
      <c r="H47" s="91">
        <f t="shared" si="2"/>
        <v>0</v>
      </c>
      <c r="I47" s="92">
        <f t="shared" si="3"/>
        <v>0</v>
      </c>
      <c r="J47" s="77"/>
      <c r="K47" s="72"/>
    </row>
    <row r="48" spans="1:11" ht="16.350000000000001" customHeight="1" x14ac:dyDescent="0.25">
      <c r="A48" s="212" t="s">
        <v>26</v>
      </c>
      <c r="B48" s="204"/>
      <c r="C48" s="204"/>
      <c r="D48" s="83">
        <f>COUNTIF('Grille automatisée'!$B$26:$CW$33,Résultats!$A48)</f>
        <v>0</v>
      </c>
      <c r="E48" s="84">
        <f t="shared" si="0"/>
        <v>0</v>
      </c>
      <c r="F48" s="87">
        <f>COUNTIF('Grille automatisée'!$B$35:$CW$42,Résultats!$A48)</f>
        <v>0</v>
      </c>
      <c r="G48" s="88">
        <f t="shared" si="1"/>
        <v>0</v>
      </c>
      <c r="H48" s="91">
        <f t="shared" si="2"/>
        <v>0</v>
      </c>
      <c r="I48" s="92">
        <f t="shared" si="3"/>
        <v>0</v>
      </c>
      <c r="J48" s="77"/>
      <c r="K48" s="72"/>
    </row>
    <row r="49" spans="1:11" ht="16.350000000000001" customHeight="1" x14ac:dyDescent="0.25">
      <c r="A49" s="212" t="s">
        <v>27</v>
      </c>
      <c r="B49" s="204"/>
      <c r="C49" s="204"/>
      <c r="D49" s="83">
        <f>COUNTIF('Grille automatisée'!$B$26:$CW$33,Résultats!$A49)</f>
        <v>0</v>
      </c>
      <c r="E49" s="84">
        <f t="shared" si="0"/>
        <v>0</v>
      </c>
      <c r="F49" s="87">
        <f>COUNTIF('Grille automatisée'!$B$35:$CW$42,Résultats!$A49)</f>
        <v>0</v>
      </c>
      <c r="G49" s="88">
        <f t="shared" si="1"/>
        <v>0</v>
      </c>
      <c r="H49" s="91">
        <f t="shared" si="2"/>
        <v>0</v>
      </c>
      <c r="I49" s="92">
        <f t="shared" si="3"/>
        <v>0</v>
      </c>
      <c r="J49" s="77"/>
      <c r="K49" s="72"/>
    </row>
    <row r="50" spans="1:11" ht="16.350000000000001" customHeight="1" x14ac:dyDescent="0.25">
      <c r="A50" s="212" t="s">
        <v>28</v>
      </c>
      <c r="B50" s="204"/>
      <c r="C50" s="204"/>
      <c r="D50" s="83">
        <f>COUNTIF('Grille automatisée'!$B$26:$CW$33,Résultats!$A50)</f>
        <v>0</v>
      </c>
      <c r="E50" s="84">
        <f t="shared" si="0"/>
        <v>0</v>
      </c>
      <c r="F50" s="87">
        <f>COUNTIF('Grille automatisée'!$B$35:$CW$42,Résultats!$A50)</f>
        <v>0</v>
      </c>
      <c r="G50" s="88">
        <f t="shared" si="1"/>
        <v>0</v>
      </c>
      <c r="H50" s="91">
        <f t="shared" si="2"/>
        <v>0</v>
      </c>
      <c r="I50" s="92">
        <f t="shared" si="3"/>
        <v>0</v>
      </c>
      <c r="J50" s="77"/>
      <c r="K50" s="72"/>
    </row>
    <row r="51" spans="1:11" ht="16.350000000000001" customHeight="1" x14ac:dyDescent="0.25">
      <c r="A51" s="212" t="s">
        <v>29</v>
      </c>
      <c r="B51" s="204"/>
      <c r="C51" s="204"/>
      <c r="D51" s="83">
        <f>COUNTIF('Grille automatisée'!$B$26:$CW$33,Résultats!$A51)</f>
        <v>0</v>
      </c>
      <c r="E51" s="84">
        <f t="shared" si="0"/>
        <v>0</v>
      </c>
      <c r="F51" s="87">
        <f>COUNTIF('Grille automatisée'!$B$35:$CW$42,Résultats!$A51)</f>
        <v>0</v>
      </c>
      <c r="G51" s="88">
        <f t="shared" si="1"/>
        <v>0</v>
      </c>
      <c r="H51" s="91">
        <f t="shared" si="2"/>
        <v>0</v>
      </c>
      <c r="I51" s="92">
        <f t="shared" si="3"/>
        <v>0</v>
      </c>
      <c r="J51" s="77"/>
      <c r="K51" s="72"/>
    </row>
    <row r="52" spans="1:11" ht="16.350000000000001" customHeight="1" x14ac:dyDescent="0.25">
      <c r="A52" s="212" t="s">
        <v>17</v>
      </c>
      <c r="B52" s="204"/>
      <c r="C52" s="204"/>
      <c r="D52" s="83">
        <f>COUNTIF('Grille automatisée'!$B$26:$CW$33,Résultats!$A52)</f>
        <v>0</v>
      </c>
      <c r="E52" s="84">
        <f t="shared" si="0"/>
        <v>0</v>
      </c>
      <c r="F52" s="87">
        <f>COUNTIF('Grille automatisée'!$B$35:$CW$42,Résultats!$A52)</f>
        <v>0</v>
      </c>
      <c r="G52" s="88">
        <f t="shared" si="1"/>
        <v>0</v>
      </c>
      <c r="H52" s="91">
        <f t="shared" si="2"/>
        <v>0</v>
      </c>
      <c r="I52" s="92">
        <f t="shared" si="3"/>
        <v>0</v>
      </c>
      <c r="J52" s="77"/>
      <c r="K52" s="72"/>
    </row>
    <row r="53" spans="1:11" ht="16.350000000000001" customHeight="1" x14ac:dyDescent="0.25">
      <c r="A53" s="212" t="s">
        <v>20</v>
      </c>
      <c r="B53" s="204"/>
      <c r="C53" s="204"/>
      <c r="D53" s="83">
        <f>COUNTIF('Grille automatisée'!$B$26:$CW$33,Résultats!$A53)</f>
        <v>0</v>
      </c>
      <c r="E53" s="84">
        <f t="shared" si="0"/>
        <v>0</v>
      </c>
      <c r="F53" s="87">
        <f>COUNTIF('Grille automatisée'!$B$35:$CW$42,Résultats!$A53)</f>
        <v>0</v>
      </c>
      <c r="G53" s="88">
        <f t="shared" si="1"/>
        <v>0</v>
      </c>
      <c r="H53" s="91">
        <f t="shared" si="2"/>
        <v>0</v>
      </c>
      <c r="I53" s="92">
        <f t="shared" si="3"/>
        <v>0</v>
      </c>
      <c r="J53" s="77"/>
      <c r="K53" s="72"/>
    </row>
    <row r="54" spans="1:11" ht="16.350000000000001" customHeight="1" x14ac:dyDescent="0.25">
      <c r="A54" s="212" t="s">
        <v>66</v>
      </c>
      <c r="B54" s="204"/>
      <c r="C54" s="204"/>
      <c r="D54" s="83">
        <f>COUNTIF('Grille automatisée'!$B$26:$CW$33,Résultats!$A54)</f>
        <v>0</v>
      </c>
      <c r="E54" s="84">
        <f t="shared" si="0"/>
        <v>0</v>
      </c>
      <c r="F54" s="87">
        <f>COUNTIF('Grille automatisée'!$B$35:$CW$42,Résultats!$A54)</f>
        <v>0</v>
      </c>
      <c r="G54" s="88">
        <f t="shared" si="1"/>
        <v>0</v>
      </c>
      <c r="H54" s="91">
        <f t="shared" si="2"/>
        <v>0</v>
      </c>
      <c r="I54" s="92">
        <f t="shared" si="3"/>
        <v>0</v>
      </c>
      <c r="J54" s="77"/>
      <c r="K54" s="72"/>
    </row>
    <row r="55" spans="1:11" ht="16.350000000000001" customHeight="1" x14ac:dyDescent="0.25">
      <c r="A55" s="212" t="s">
        <v>21</v>
      </c>
      <c r="B55" s="204"/>
      <c r="C55" s="204"/>
      <c r="D55" s="83">
        <f>COUNTIF('Grille automatisée'!$B$26:$CW$33,Résultats!$A55)</f>
        <v>0</v>
      </c>
      <c r="E55" s="84">
        <f t="shared" si="0"/>
        <v>0</v>
      </c>
      <c r="F55" s="87">
        <f>COUNTIF('Grille automatisée'!$B$35:$CW$42,Résultats!$A55)</f>
        <v>0</v>
      </c>
      <c r="G55" s="88">
        <f t="shared" si="1"/>
        <v>0</v>
      </c>
      <c r="H55" s="91">
        <f t="shared" si="2"/>
        <v>0</v>
      </c>
      <c r="I55" s="92">
        <f t="shared" si="3"/>
        <v>0</v>
      </c>
      <c r="J55" s="77"/>
      <c r="K55" s="72"/>
    </row>
    <row r="56" spans="1:11" ht="16.350000000000001" customHeight="1" x14ac:dyDescent="0.25">
      <c r="A56" s="212" t="s">
        <v>64</v>
      </c>
      <c r="B56" s="204"/>
      <c r="C56" s="204"/>
      <c r="D56" s="83">
        <f>COUNTIF('Grille automatisée'!$B$26:$CW$33,Résultats!$A56)</f>
        <v>0</v>
      </c>
      <c r="E56" s="84">
        <f t="shared" si="0"/>
        <v>0</v>
      </c>
      <c r="F56" s="87">
        <f>COUNTIF('Grille automatisée'!$B$35:$CW$42,Résultats!$A56)</f>
        <v>0</v>
      </c>
      <c r="G56" s="88">
        <f t="shared" si="1"/>
        <v>0</v>
      </c>
      <c r="H56" s="91">
        <f t="shared" si="2"/>
        <v>0</v>
      </c>
      <c r="I56" s="92">
        <f t="shared" si="3"/>
        <v>0</v>
      </c>
      <c r="J56" s="77"/>
      <c r="K56" s="72"/>
    </row>
    <row r="57" spans="1:11" ht="16.350000000000001" customHeight="1" x14ac:dyDescent="0.25">
      <c r="A57" s="212" t="s">
        <v>18</v>
      </c>
      <c r="B57" s="204"/>
      <c r="C57" s="204"/>
      <c r="D57" s="83">
        <f>COUNTIF('Grille automatisée'!$B$26:$CW$33,Résultats!$A57)</f>
        <v>0</v>
      </c>
      <c r="E57" s="84">
        <f t="shared" si="0"/>
        <v>0</v>
      </c>
      <c r="F57" s="87">
        <f>COUNTIF('Grille automatisée'!$B$35:$CW$42,Résultats!$A57)</f>
        <v>0</v>
      </c>
      <c r="G57" s="88">
        <f t="shared" si="1"/>
        <v>0</v>
      </c>
      <c r="H57" s="91">
        <f t="shared" si="2"/>
        <v>0</v>
      </c>
      <c r="I57" s="92">
        <f t="shared" si="3"/>
        <v>0</v>
      </c>
      <c r="J57" s="77"/>
      <c r="K57" s="72"/>
    </row>
    <row r="58" spans="1:11" ht="16.350000000000001" customHeight="1" x14ac:dyDescent="0.25">
      <c r="A58" s="212" t="s">
        <v>65</v>
      </c>
      <c r="B58" s="204"/>
      <c r="C58" s="204"/>
      <c r="D58" s="83">
        <f>COUNTIF('Grille automatisée'!$B$26:$CW$33,Résultats!$A58)</f>
        <v>0</v>
      </c>
      <c r="E58" s="84">
        <f t="shared" si="0"/>
        <v>0</v>
      </c>
      <c r="F58" s="87">
        <f>COUNTIF('Grille automatisée'!$B$35:$CW$42,Résultats!$A58)</f>
        <v>0</v>
      </c>
      <c r="G58" s="88">
        <f t="shared" si="1"/>
        <v>0</v>
      </c>
      <c r="H58" s="91">
        <f t="shared" si="2"/>
        <v>0</v>
      </c>
      <c r="I58" s="92">
        <f t="shared" si="3"/>
        <v>0</v>
      </c>
      <c r="J58" s="77"/>
      <c r="K58" s="72"/>
    </row>
    <row r="59" spans="1:11" ht="16.350000000000001" customHeight="1" x14ac:dyDescent="0.25">
      <c r="A59" s="212" t="s">
        <v>15</v>
      </c>
      <c r="B59" s="204"/>
      <c r="C59" s="204"/>
      <c r="D59" s="83">
        <f>COUNTIF('Grille automatisée'!$B$26:$CW$33,Résultats!$A59)</f>
        <v>0</v>
      </c>
      <c r="E59" s="84">
        <f t="shared" si="0"/>
        <v>0</v>
      </c>
      <c r="F59" s="87">
        <f>COUNTIF('Grille automatisée'!$B$35:$CW$42,Résultats!$A59)</f>
        <v>0</v>
      </c>
      <c r="G59" s="88">
        <f t="shared" si="1"/>
        <v>0</v>
      </c>
      <c r="H59" s="91">
        <f t="shared" si="2"/>
        <v>0</v>
      </c>
      <c r="I59" s="92">
        <f t="shared" si="3"/>
        <v>0</v>
      </c>
      <c r="J59" s="77"/>
      <c r="K59" s="72"/>
    </row>
    <row r="60" spans="1:11" ht="16.5" customHeight="1" x14ac:dyDescent="0.25">
      <c r="A60" s="212" t="s">
        <v>31</v>
      </c>
      <c r="B60" s="204"/>
      <c r="C60" s="204"/>
      <c r="D60" s="83">
        <f>COUNTIF('Grille automatisée'!$B$26:$CW$33,Résultats!$A60)</f>
        <v>0</v>
      </c>
      <c r="E60" s="84">
        <f t="shared" si="0"/>
        <v>0</v>
      </c>
      <c r="F60" s="87">
        <f>COUNTIF('Grille automatisée'!$B$35:$CW$42,Résultats!$A60)</f>
        <v>0</v>
      </c>
      <c r="G60" s="88">
        <f t="shared" si="1"/>
        <v>0</v>
      </c>
      <c r="H60" s="91">
        <f t="shared" si="2"/>
        <v>0</v>
      </c>
      <c r="I60" s="92">
        <f t="shared" si="3"/>
        <v>0</v>
      </c>
      <c r="J60" s="77"/>
      <c r="K60" s="72"/>
    </row>
    <row r="61" spans="1:11" ht="16.350000000000001" customHeight="1" x14ac:dyDescent="0.25">
      <c r="A61" s="212" t="s">
        <v>63</v>
      </c>
      <c r="B61" s="204"/>
      <c r="C61" s="204"/>
      <c r="D61" s="83">
        <f>COUNTIF('Grille automatisée'!$B$26:$CW$33,Résultats!$A61)</f>
        <v>0</v>
      </c>
      <c r="E61" s="84">
        <f t="shared" si="0"/>
        <v>0</v>
      </c>
      <c r="F61" s="87">
        <f>COUNTIF('Grille automatisée'!$B$35:$CW$42,Résultats!$A61)</f>
        <v>0</v>
      </c>
      <c r="G61" s="88">
        <f t="shared" si="1"/>
        <v>0</v>
      </c>
      <c r="H61" s="91">
        <f t="shared" si="2"/>
        <v>0</v>
      </c>
      <c r="I61" s="92">
        <f t="shared" si="3"/>
        <v>0</v>
      </c>
      <c r="J61" s="77"/>
      <c r="K61" s="72"/>
    </row>
    <row r="62" spans="1:11" ht="16.350000000000001" customHeight="1" x14ac:dyDescent="0.25">
      <c r="A62" s="212" t="s">
        <v>32</v>
      </c>
      <c r="B62" s="204"/>
      <c r="C62" s="204"/>
      <c r="D62" s="83">
        <f>COUNTIF('Grille automatisée'!$B$26:$CW$33,Résultats!$A62)</f>
        <v>0</v>
      </c>
      <c r="E62" s="84">
        <f t="shared" si="0"/>
        <v>0</v>
      </c>
      <c r="F62" s="87">
        <f>COUNTIF('Grille automatisée'!$B$35:$CW$42,Résultats!$A62)</f>
        <v>0</v>
      </c>
      <c r="G62" s="88">
        <f t="shared" si="1"/>
        <v>0</v>
      </c>
      <c r="H62" s="91">
        <f t="shared" si="2"/>
        <v>0</v>
      </c>
      <c r="I62" s="92">
        <f t="shared" si="3"/>
        <v>0</v>
      </c>
      <c r="J62" s="77"/>
      <c r="K62" s="72"/>
    </row>
    <row r="63" spans="1:11" ht="16.350000000000001" customHeight="1" x14ac:dyDescent="0.25">
      <c r="A63" s="212" t="s">
        <v>30</v>
      </c>
      <c r="B63" s="204"/>
      <c r="C63" s="204"/>
      <c r="D63" s="83">
        <f>COUNTIF('Grille automatisée'!$B$26:$CW$33,Résultats!$A63)</f>
        <v>0</v>
      </c>
      <c r="E63" s="84">
        <f t="shared" si="0"/>
        <v>0</v>
      </c>
      <c r="F63" s="87">
        <f>COUNTIF('Grille automatisée'!$B$35:$CW$42,Résultats!$A63)</f>
        <v>0</v>
      </c>
      <c r="G63" s="88">
        <f t="shared" si="1"/>
        <v>0</v>
      </c>
      <c r="H63" s="91">
        <f t="shared" si="2"/>
        <v>0</v>
      </c>
      <c r="I63" s="92">
        <f t="shared" si="3"/>
        <v>0</v>
      </c>
      <c r="J63" s="77"/>
      <c r="K63" s="72"/>
    </row>
    <row r="64" spans="1:11" ht="16.350000000000001" customHeight="1" x14ac:dyDescent="0.25">
      <c r="A64" s="212" t="s">
        <v>19</v>
      </c>
      <c r="B64" s="204"/>
      <c r="C64" s="204"/>
      <c r="D64" s="83">
        <f>COUNTIF('Grille automatisée'!$B$26:$CW$33,Résultats!$A64)</f>
        <v>0</v>
      </c>
      <c r="E64" s="84">
        <f t="shared" si="0"/>
        <v>0</v>
      </c>
      <c r="F64" s="87">
        <f>COUNTIF('Grille automatisée'!$B$35:$CW$42,Résultats!$A64)</f>
        <v>0</v>
      </c>
      <c r="G64" s="88">
        <f t="shared" si="1"/>
        <v>0</v>
      </c>
      <c r="H64" s="91">
        <f t="shared" si="2"/>
        <v>0</v>
      </c>
      <c r="I64" s="92">
        <f t="shared" si="3"/>
        <v>0</v>
      </c>
      <c r="J64" s="77"/>
      <c r="K64" s="72"/>
    </row>
    <row r="65" spans="1:11" ht="16.350000000000001" customHeight="1" x14ac:dyDescent="0.25">
      <c r="A65" s="213" t="s">
        <v>61</v>
      </c>
      <c r="B65" s="214"/>
      <c r="C65" s="214"/>
      <c r="D65" s="85">
        <f>COUNTIF('Grille automatisée'!$B$26:$CW$33,Résultats!$A65)</f>
        <v>0</v>
      </c>
      <c r="E65" s="86">
        <f t="shared" si="0"/>
        <v>0</v>
      </c>
      <c r="F65" s="89">
        <f>COUNTIF('Grille automatisée'!$B$35:$CW$42,Résultats!$A65)</f>
        <v>0</v>
      </c>
      <c r="G65" s="90">
        <f t="shared" si="1"/>
        <v>0</v>
      </c>
      <c r="H65" s="93">
        <f t="shared" si="2"/>
        <v>0</v>
      </c>
      <c r="I65" s="94">
        <f t="shared" si="3"/>
        <v>0</v>
      </c>
      <c r="J65" s="77"/>
      <c r="K65" s="72"/>
    </row>
    <row r="66" spans="1:11" ht="15.95" customHeight="1" x14ac:dyDescent="0.25">
      <c r="A66" s="8"/>
      <c r="B66" s="8"/>
      <c r="C66" s="8"/>
      <c r="D66" s="9"/>
      <c r="E66" s="9"/>
      <c r="F66" s="9"/>
      <c r="G66" s="66"/>
      <c r="H66" s="66"/>
      <c r="I66" s="66"/>
      <c r="J66" s="66"/>
      <c r="K66" s="66"/>
    </row>
    <row r="67" spans="1:11" ht="16.350000000000001" customHeight="1" x14ac:dyDescent="0.25">
      <c r="A67" s="216" t="s">
        <v>122</v>
      </c>
      <c r="B67" s="216"/>
      <c r="C67" s="216"/>
      <c r="D67" s="216"/>
      <c r="E67" s="9"/>
      <c r="F67" s="9"/>
      <c r="G67" s="66"/>
      <c r="H67" s="66"/>
      <c r="I67" s="66"/>
      <c r="J67" s="66"/>
      <c r="K67" s="66"/>
    </row>
    <row r="68" spans="1:11" ht="16.350000000000001" customHeight="1" x14ac:dyDescent="0.25">
      <c r="A68" s="8"/>
      <c r="B68" s="8"/>
      <c r="C68" s="8"/>
      <c r="D68" s="9"/>
      <c r="E68" s="9"/>
      <c r="F68" s="9"/>
      <c r="G68" s="66"/>
      <c r="H68" s="66"/>
      <c r="I68" s="66"/>
      <c r="J68" s="66"/>
      <c r="K68" s="66"/>
    </row>
    <row r="69" spans="1:11" ht="16.350000000000001" customHeight="1" x14ac:dyDescent="0.25">
      <c r="A69" s="8"/>
      <c r="B69" s="8"/>
      <c r="C69" s="8"/>
      <c r="D69" s="9"/>
      <c r="E69" s="9"/>
      <c r="F69" s="9"/>
      <c r="G69" s="66"/>
      <c r="H69" s="66"/>
      <c r="I69" s="66"/>
      <c r="J69" s="66"/>
      <c r="K69" s="66"/>
    </row>
    <row r="70" spans="1:11" ht="16.350000000000001" customHeight="1" x14ac:dyDescent="0.25">
      <c r="A70" s="8"/>
      <c r="B70" s="8"/>
      <c r="C70" s="8"/>
      <c r="D70" s="9"/>
      <c r="E70" s="9"/>
      <c r="F70" s="9"/>
      <c r="G70" s="66"/>
      <c r="H70" s="66"/>
      <c r="I70" s="66"/>
      <c r="J70" s="66"/>
      <c r="K70" s="66"/>
    </row>
    <row r="71" spans="1:11" ht="16.350000000000001" customHeight="1" x14ac:dyDescent="0.25">
      <c r="A71" s="8"/>
      <c r="B71" s="8"/>
      <c r="C71" s="8"/>
      <c r="D71" s="9"/>
      <c r="E71" s="9"/>
      <c r="F71" s="9"/>
      <c r="G71" s="66"/>
      <c r="H71" s="66"/>
      <c r="I71" s="66"/>
      <c r="J71" s="66"/>
      <c r="K71" s="66"/>
    </row>
    <row r="72" spans="1:11" ht="16.350000000000001" customHeight="1" x14ac:dyDescent="0.25">
      <c r="A72" s="8"/>
      <c r="B72" s="8"/>
      <c r="C72" s="8"/>
      <c r="D72" s="9"/>
      <c r="E72" s="9"/>
      <c r="F72" s="9"/>
      <c r="G72" s="66"/>
      <c r="H72" s="66"/>
      <c r="I72" s="66"/>
      <c r="J72" s="66"/>
      <c r="K72" s="66"/>
    </row>
    <row r="73" spans="1:11" ht="16.350000000000001" customHeight="1" x14ac:dyDescent="0.25">
      <c r="A73" s="8"/>
      <c r="B73" s="8"/>
      <c r="C73" s="8"/>
      <c r="D73" s="9"/>
      <c r="E73" s="9"/>
      <c r="F73" s="9"/>
      <c r="G73" s="66"/>
      <c r="H73" s="66"/>
      <c r="I73" s="66"/>
      <c r="J73" s="66"/>
      <c r="K73" s="66"/>
    </row>
    <row r="74" spans="1:11" ht="16.350000000000001" customHeight="1" x14ac:dyDescent="0.25">
      <c r="A74" s="8"/>
      <c r="B74" s="8"/>
      <c r="C74" s="8"/>
      <c r="D74" s="9"/>
      <c r="E74" s="9"/>
      <c r="F74" s="9"/>
      <c r="G74" s="66"/>
      <c r="H74" s="66"/>
      <c r="I74" s="66"/>
      <c r="J74" s="66"/>
      <c r="K74" s="66"/>
    </row>
    <row r="75" spans="1:11" ht="16.350000000000001" customHeight="1" x14ac:dyDescent="0.25">
      <c r="A75" s="8"/>
      <c r="B75" s="8"/>
      <c r="C75" s="8"/>
      <c r="D75" s="9"/>
      <c r="E75" s="9"/>
      <c r="F75" s="9"/>
      <c r="G75" s="66"/>
      <c r="H75" s="66"/>
      <c r="I75" s="66"/>
      <c r="J75" s="66"/>
      <c r="K75" s="66"/>
    </row>
    <row r="76" spans="1:11" ht="16.350000000000001" customHeight="1" x14ac:dyDescent="0.25">
      <c r="A76" s="8"/>
      <c r="B76" s="8"/>
      <c r="C76" s="8"/>
      <c r="D76" s="9"/>
      <c r="E76" s="9"/>
      <c r="F76" s="9"/>
      <c r="G76" s="66"/>
      <c r="H76" s="66"/>
      <c r="I76" s="66"/>
      <c r="J76" s="66"/>
      <c r="K76" s="66"/>
    </row>
    <row r="77" spans="1:11" ht="16.350000000000001" customHeight="1" x14ac:dyDescent="0.25">
      <c r="A77" s="8"/>
      <c r="B77" s="8"/>
      <c r="C77" s="8"/>
      <c r="D77" s="9"/>
      <c r="E77" s="9"/>
      <c r="F77" s="9"/>
      <c r="G77" s="66"/>
      <c r="H77" s="66"/>
      <c r="I77" s="66"/>
      <c r="J77" s="66"/>
      <c r="K77" s="66"/>
    </row>
    <row r="78" spans="1:11" ht="16.350000000000001" customHeight="1" x14ac:dyDescent="0.25">
      <c r="A78" s="8"/>
      <c r="B78" s="8"/>
      <c r="C78" s="8"/>
      <c r="D78" s="9"/>
      <c r="E78" s="9"/>
      <c r="F78" s="9"/>
      <c r="G78" s="66"/>
      <c r="H78" s="66"/>
      <c r="I78" s="66"/>
      <c r="J78" s="66"/>
      <c r="K78" s="66"/>
    </row>
    <row r="79" spans="1:11" ht="16.350000000000001" customHeight="1" x14ac:dyDescent="0.25">
      <c r="A79" s="8"/>
      <c r="B79" s="8"/>
      <c r="C79" s="8"/>
      <c r="D79" s="9"/>
      <c r="E79" s="9"/>
      <c r="F79" s="9"/>
      <c r="G79" s="66"/>
      <c r="H79" s="66"/>
      <c r="I79" s="66"/>
      <c r="J79" s="66"/>
      <c r="K79" s="66"/>
    </row>
    <row r="80" spans="1:11" ht="16.350000000000001" customHeight="1" x14ac:dyDescent="0.25">
      <c r="A80" s="8"/>
      <c r="B80" s="8"/>
      <c r="C80" s="8"/>
      <c r="D80" s="9"/>
      <c r="E80" s="9"/>
      <c r="F80" s="9"/>
      <c r="G80" s="66"/>
      <c r="H80" s="66"/>
      <c r="I80" s="66"/>
      <c r="J80" s="66"/>
      <c r="K80" s="66"/>
    </row>
    <row r="81" spans="1:11" ht="16.350000000000001" customHeight="1" x14ac:dyDescent="0.25">
      <c r="A81" s="8"/>
      <c r="B81" s="8"/>
      <c r="C81" s="8"/>
      <c r="D81" s="9"/>
      <c r="E81" s="9"/>
      <c r="F81" s="9"/>
      <c r="G81" s="66"/>
      <c r="H81" s="66"/>
      <c r="I81" s="66"/>
      <c r="J81" s="66"/>
      <c r="K81" s="66"/>
    </row>
    <row r="82" spans="1:11" ht="16.350000000000001" customHeight="1" x14ac:dyDescent="0.25">
      <c r="A82" s="8"/>
      <c r="B82" s="8"/>
      <c r="C82" s="8"/>
      <c r="D82" s="9"/>
      <c r="E82" s="9"/>
      <c r="F82" s="9"/>
      <c r="G82" s="66"/>
      <c r="H82" s="66"/>
      <c r="I82" s="66"/>
      <c r="J82" s="66"/>
      <c r="K82" s="66"/>
    </row>
    <row r="83" spans="1:11" ht="16.350000000000001" customHeight="1" x14ac:dyDescent="0.25">
      <c r="A83" s="8"/>
      <c r="B83" s="8"/>
      <c r="C83" s="8"/>
      <c r="D83" s="9"/>
      <c r="E83" s="9"/>
      <c r="F83" s="9"/>
      <c r="G83" s="66"/>
      <c r="H83" s="66"/>
      <c r="I83" s="66"/>
      <c r="J83" s="66"/>
      <c r="K83" s="66"/>
    </row>
    <row r="84" spans="1:11" ht="16.350000000000001" customHeight="1" x14ac:dyDescent="0.25">
      <c r="A84" s="8"/>
      <c r="B84" s="8"/>
      <c r="C84" s="8"/>
      <c r="D84" s="9"/>
      <c r="E84" s="9"/>
      <c r="F84" s="9"/>
      <c r="G84" s="66"/>
      <c r="H84" s="66"/>
      <c r="I84" s="66"/>
      <c r="J84" s="66"/>
      <c r="K84" s="66"/>
    </row>
    <row r="85" spans="1:11" ht="16.350000000000001" customHeight="1" x14ac:dyDescent="0.25">
      <c r="A85" s="8"/>
      <c r="B85" s="8"/>
      <c r="C85" s="8"/>
      <c r="D85" s="9"/>
      <c r="E85" s="9"/>
      <c r="F85" s="9"/>
      <c r="G85" s="66"/>
      <c r="H85" s="66"/>
      <c r="I85" s="66"/>
      <c r="J85" s="66"/>
      <c r="K85" s="66"/>
    </row>
    <row r="86" spans="1:11" ht="16.350000000000001" customHeight="1" x14ac:dyDescent="0.25">
      <c r="A86" s="8"/>
      <c r="B86" s="8"/>
      <c r="C86" s="8"/>
      <c r="D86" s="9"/>
      <c r="E86" s="9"/>
      <c r="F86" s="9"/>
      <c r="G86" s="66"/>
      <c r="H86" s="66"/>
      <c r="I86" s="66"/>
      <c r="J86" s="66"/>
      <c r="K86" s="66"/>
    </row>
    <row r="87" spans="1:11" ht="16.350000000000001" customHeight="1" x14ac:dyDescent="0.25">
      <c r="A87" s="8"/>
      <c r="B87" s="8"/>
      <c r="C87" s="8"/>
      <c r="D87" s="9"/>
      <c r="E87" s="9"/>
      <c r="F87" s="9"/>
      <c r="G87" s="66"/>
      <c r="H87" s="66"/>
      <c r="I87" s="66"/>
      <c r="J87" s="66"/>
      <c r="K87" s="66"/>
    </row>
    <row r="88" spans="1:11" ht="16.350000000000001" customHeight="1" x14ac:dyDescent="0.25">
      <c r="A88" s="8"/>
      <c r="B88" s="8"/>
      <c r="C88" s="8"/>
      <c r="D88" s="9"/>
      <c r="E88" s="9"/>
      <c r="F88" s="9"/>
      <c r="G88" s="66"/>
      <c r="H88" s="66"/>
      <c r="I88" s="66"/>
      <c r="J88" s="66"/>
      <c r="K88" s="66"/>
    </row>
    <row r="89" spans="1:11" ht="16.350000000000001" customHeight="1" x14ac:dyDescent="0.25">
      <c r="A89" s="217" t="s">
        <v>62</v>
      </c>
      <c r="B89" s="217"/>
      <c r="C89" s="217"/>
      <c r="D89" s="217"/>
      <c r="E89" s="9"/>
      <c r="F89" s="9"/>
      <c r="G89" s="66"/>
      <c r="H89" s="66"/>
      <c r="I89" s="66"/>
      <c r="J89" s="66"/>
      <c r="K89" s="66"/>
    </row>
    <row r="90" spans="1:11" ht="16.350000000000001" customHeight="1" x14ac:dyDescent="0.25">
      <c r="A90" s="8"/>
      <c r="B90" s="8"/>
      <c r="C90" s="8"/>
      <c r="D90" s="9"/>
      <c r="E90" s="9"/>
      <c r="F90" s="9"/>
      <c r="G90" s="66"/>
      <c r="H90" s="66"/>
      <c r="I90" s="66"/>
      <c r="J90" s="66"/>
      <c r="K90" s="66"/>
    </row>
    <row r="91" spans="1:11" ht="16.350000000000001" customHeight="1" x14ac:dyDescent="0.25">
      <c r="A91" s="8"/>
      <c r="B91" s="8"/>
      <c r="C91" s="8"/>
      <c r="D91" s="9"/>
      <c r="E91" s="9"/>
      <c r="F91" s="9"/>
      <c r="G91" s="66"/>
      <c r="H91" s="66"/>
      <c r="I91" s="66"/>
      <c r="J91" s="66"/>
      <c r="K91" s="66"/>
    </row>
    <row r="92" spans="1:11" ht="16.350000000000001" customHeight="1" x14ac:dyDescent="0.25">
      <c r="A92" s="8"/>
      <c r="B92" s="8"/>
      <c r="C92" s="8"/>
      <c r="D92" s="9"/>
      <c r="E92" s="9"/>
      <c r="F92" s="9"/>
      <c r="G92" s="66"/>
      <c r="H92" s="66"/>
      <c r="I92" s="66"/>
      <c r="J92" s="66"/>
      <c r="K92" s="66"/>
    </row>
    <row r="93" spans="1:11" ht="16.350000000000001" customHeight="1" x14ac:dyDescent="0.25">
      <c r="A93" s="8"/>
      <c r="B93" s="8"/>
      <c r="C93" s="8"/>
      <c r="D93" s="9"/>
      <c r="E93" s="9"/>
      <c r="F93" s="9"/>
      <c r="G93" s="66"/>
      <c r="H93" s="66"/>
      <c r="I93" s="66"/>
      <c r="J93" s="66"/>
      <c r="K93" s="66"/>
    </row>
    <row r="94" spans="1:11" ht="16.350000000000001" customHeight="1" x14ac:dyDescent="0.25">
      <c r="A94" s="8"/>
      <c r="B94" s="8"/>
      <c r="C94" s="8"/>
      <c r="D94" s="9"/>
      <c r="E94" s="9"/>
      <c r="F94" s="9"/>
      <c r="G94" s="66"/>
      <c r="H94" s="66"/>
      <c r="I94" s="66"/>
      <c r="J94" s="66"/>
      <c r="K94" s="66"/>
    </row>
    <row r="95" spans="1:11" ht="16.350000000000001" customHeight="1" x14ac:dyDescent="0.25">
      <c r="A95" s="8"/>
      <c r="B95" s="8"/>
      <c r="C95" s="8"/>
      <c r="D95" s="9"/>
      <c r="E95" s="9"/>
      <c r="F95" s="9"/>
      <c r="G95" s="66"/>
      <c r="H95" s="66"/>
      <c r="I95" s="66"/>
      <c r="J95" s="66"/>
      <c r="K95" s="66"/>
    </row>
    <row r="96" spans="1:11" ht="16.350000000000001" customHeight="1" x14ac:dyDescent="0.25">
      <c r="A96" s="8"/>
      <c r="B96" s="8"/>
      <c r="C96" s="8"/>
      <c r="D96" s="9"/>
      <c r="E96" s="9"/>
      <c r="F96" s="9"/>
      <c r="G96" s="66"/>
      <c r="H96" s="66"/>
      <c r="I96" s="66"/>
      <c r="J96" s="66"/>
      <c r="K96" s="66"/>
    </row>
    <row r="97" spans="1:11" ht="16.350000000000001" customHeight="1" x14ac:dyDescent="0.25">
      <c r="A97" s="8"/>
      <c r="B97" s="8"/>
      <c r="C97" s="8"/>
      <c r="D97" s="9"/>
      <c r="E97" s="9"/>
      <c r="F97" s="9"/>
      <c r="G97" s="66"/>
      <c r="H97" s="66"/>
      <c r="I97" s="66"/>
      <c r="J97" s="66"/>
      <c r="K97" s="66"/>
    </row>
    <row r="98" spans="1:11" ht="16.350000000000001" customHeight="1" x14ac:dyDescent="0.25">
      <c r="A98" s="8"/>
      <c r="B98" s="8"/>
      <c r="C98" s="8"/>
      <c r="D98" s="9"/>
      <c r="E98" s="9"/>
      <c r="F98" s="9"/>
      <c r="G98" s="66"/>
      <c r="H98" s="66"/>
      <c r="I98" s="66"/>
      <c r="J98" s="66"/>
      <c r="K98" s="66"/>
    </row>
    <row r="99" spans="1:11" ht="16.350000000000001" customHeight="1" x14ac:dyDescent="0.25">
      <c r="A99" s="8"/>
      <c r="B99" s="8"/>
      <c r="C99" s="8"/>
      <c r="D99" s="9"/>
      <c r="E99" s="9"/>
      <c r="F99" s="9"/>
      <c r="G99" s="66"/>
      <c r="H99" s="66"/>
      <c r="I99" s="66"/>
      <c r="J99" s="66"/>
      <c r="K99" s="66"/>
    </row>
    <row r="100" spans="1:11" ht="16.350000000000001" customHeight="1" x14ac:dyDescent="0.25">
      <c r="A100" s="8"/>
      <c r="B100" s="8"/>
      <c r="C100" s="8"/>
      <c r="D100" s="9"/>
      <c r="E100" s="9"/>
      <c r="F100" s="9"/>
      <c r="G100" s="66"/>
      <c r="H100" s="66"/>
      <c r="I100" s="66"/>
      <c r="J100" s="66"/>
      <c r="K100" s="66"/>
    </row>
    <row r="101" spans="1:11" ht="16.350000000000001" customHeight="1" x14ac:dyDescent="0.25">
      <c r="A101" s="8"/>
      <c r="B101" s="8"/>
      <c r="C101" s="8"/>
      <c r="D101" s="9"/>
      <c r="E101" s="9"/>
      <c r="F101" s="9"/>
      <c r="G101" s="66"/>
      <c r="H101" s="66"/>
      <c r="I101" s="66"/>
      <c r="J101" s="66"/>
      <c r="K101" s="66"/>
    </row>
    <row r="102" spans="1:11" ht="16.350000000000001" customHeight="1" x14ac:dyDescent="0.25">
      <c r="A102" s="8"/>
      <c r="B102" s="8"/>
      <c r="C102" s="8"/>
      <c r="D102" s="9"/>
      <c r="E102" s="9"/>
      <c r="F102" s="9"/>
      <c r="G102" s="66"/>
      <c r="H102" s="66"/>
      <c r="I102" s="66"/>
      <c r="J102" s="66"/>
      <c r="K102" s="66"/>
    </row>
    <row r="103" spans="1:11" ht="16.350000000000001" customHeight="1" x14ac:dyDescent="0.25">
      <c r="A103" s="8"/>
      <c r="B103" s="8"/>
      <c r="C103" s="8"/>
      <c r="D103" s="9"/>
      <c r="E103" s="9"/>
      <c r="F103" s="9"/>
      <c r="G103" s="66"/>
      <c r="H103" s="66"/>
      <c r="I103" s="66"/>
      <c r="J103" s="66"/>
      <c r="K103" s="66"/>
    </row>
    <row r="104" spans="1:11" ht="16.350000000000001" customHeight="1" x14ac:dyDescent="0.25">
      <c r="A104" s="8"/>
      <c r="B104" s="8"/>
      <c r="C104" s="8"/>
      <c r="D104" s="9"/>
      <c r="E104" s="9"/>
      <c r="F104" s="9"/>
      <c r="G104" s="66"/>
      <c r="H104" s="66"/>
      <c r="I104" s="66"/>
      <c r="J104" s="66"/>
      <c r="K104" s="66"/>
    </row>
    <row r="105" spans="1:11" ht="16.350000000000001" customHeight="1" x14ac:dyDescent="0.25">
      <c r="A105" s="8"/>
      <c r="B105" s="8"/>
      <c r="C105" s="8"/>
      <c r="D105" s="9"/>
      <c r="E105" s="9"/>
      <c r="F105" s="9"/>
      <c r="G105" s="66"/>
      <c r="H105" s="66"/>
      <c r="I105" s="66"/>
      <c r="J105" s="66"/>
      <c r="K105" s="66"/>
    </row>
    <row r="106" spans="1:11" ht="16.350000000000001" customHeight="1" x14ac:dyDescent="0.25">
      <c r="A106" s="8"/>
      <c r="B106" s="8"/>
      <c r="C106" s="8"/>
      <c r="D106" s="9"/>
      <c r="E106" s="9"/>
      <c r="F106" s="9"/>
      <c r="G106" s="66"/>
      <c r="H106" s="66"/>
      <c r="I106" s="66"/>
      <c r="J106" s="66"/>
      <c r="K106" s="66"/>
    </row>
    <row r="107" spans="1:11" ht="16.350000000000001" customHeight="1" x14ac:dyDescent="0.25">
      <c r="A107" s="8"/>
      <c r="B107" s="8"/>
      <c r="C107" s="8"/>
      <c r="D107" s="9"/>
      <c r="E107" s="9"/>
      <c r="F107" s="9"/>
      <c r="G107" s="66"/>
      <c r="H107" s="66"/>
      <c r="I107" s="66"/>
      <c r="J107" s="66"/>
      <c r="K107" s="66"/>
    </row>
    <row r="108" spans="1:11" ht="16.350000000000001" customHeight="1" x14ac:dyDescent="0.25">
      <c r="A108" s="8"/>
      <c r="B108" s="8"/>
      <c r="C108" s="8"/>
      <c r="D108" s="9"/>
      <c r="E108" s="9"/>
      <c r="F108" s="9"/>
      <c r="G108" s="66"/>
      <c r="H108" s="66"/>
      <c r="I108" s="66"/>
      <c r="J108" s="66"/>
      <c r="K108" s="66"/>
    </row>
    <row r="109" spans="1:11" ht="16.350000000000001" customHeight="1" x14ac:dyDescent="0.25">
      <c r="A109" s="8"/>
      <c r="B109" s="8"/>
      <c r="C109" s="8"/>
      <c r="D109" s="9"/>
      <c r="E109" s="9"/>
      <c r="F109" s="9"/>
      <c r="G109" s="66"/>
      <c r="H109" s="66"/>
      <c r="I109" s="66"/>
      <c r="J109" s="66"/>
      <c r="K109" s="66"/>
    </row>
    <row r="110" spans="1:11" ht="16.350000000000001" customHeight="1" x14ac:dyDescent="0.25">
      <c r="A110" s="8"/>
      <c r="B110" s="8"/>
      <c r="C110" s="8"/>
      <c r="D110" s="9"/>
      <c r="E110" s="9"/>
      <c r="F110" s="9"/>
      <c r="G110" s="66"/>
      <c r="H110" s="66"/>
      <c r="I110" s="66"/>
      <c r="J110" s="66"/>
      <c r="K110" s="66"/>
    </row>
    <row r="111" spans="1:11" ht="16.350000000000001" customHeight="1" x14ac:dyDescent="0.25">
      <c r="A111" s="188" t="s">
        <v>237</v>
      </c>
      <c r="B111" s="188"/>
      <c r="C111" s="188"/>
      <c r="D111" s="188"/>
      <c r="E111" s="9"/>
      <c r="F111" s="9"/>
      <c r="G111" s="66"/>
      <c r="H111" s="66"/>
      <c r="I111" s="66"/>
      <c r="J111" s="66"/>
      <c r="K111" s="66"/>
    </row>
    <row r="112" spans="1:11" ht="16.350000000000001" customHeight="1" x14ac:dyDescent="0.25">
      <c r="A112" s="8"/>
      <c r="B112" s="8"/>
      <c r="C112" s="8"/>
      <c r="D112" s="9"/>
      <c r="E112" s="9"/>
      <c r="F112" s="9"/>
      <c r="G112" s="66"/>
      <c r="H112" s="66"/>
      <c r="I112" s="66"/>
      <c r="J112" s="66"/>
      <c r="K112" s="66"/>
    </row>
    <row r="113" spans="1:11" ht="16.350000000000001" customHeight="1" x14ac:dyDescent="0.25">
      <c r="A113" s="8"/>
      <c r="B113" s="8"/>
      <c r="C113" s="8"/>
      <c r="D113" s="9"/>
      <c r="E113" s="9"/>
      <c r="F113" s="9"/>
      <c r="G113" s="66"/>
      <c r="H113" s="66"/>
      <c r="I113" s="66"/>
      <c r="J113" s="66"/>
      <c r="K113" s="66"/>
    </row>
    <row r="114" spans="1:11" ht="16.350000000000001" customHeight="1" x14ac:dyDescent="0.25">
      <c r="A114" s="8"/>
      <c r="B114" s="8"/>
      <c r="C114" s="8"/>
      <c r="D114" s="9"/>
      <c r="E114" s="9"/>
      <c r="F114" s="9"/>
      <c r="G114" s="66"/>
      <c r="H114" s="66"/>
      <c r="I114" s="66"/>
      <c r="J114" s="66"/>
      <c r="K114" s="66"/>
    </row>
    <row r="115" spans="1:11" ht="16.350000000000001" customHeight="1" x14ac:dyDescent="0.25">
      <c r="A115" s="8"/>
      <c r="B115" s="8"/>
      <c r="C115" s="8"/>
      <c r="D115" s="9"/>
      <c r="E115" s="9"/>
      <c r="F115" s="9"/>
      <c r="G115" s="66"/>
      <c r="H115" s="66"/>
      <c r="I115" s="66"/>
      <c r="J115" s="66"/>
      <c r="K115" s="66"/>
    </row>
    <row r="116" spans="1:11" ht="16.350000000000001" customHeight="1" x14ac:dyDescent="0.25">
      <c r="A116" s="8"/>
      <c r="B116" s="8"/>
      <c r="C116" s="8"/>
      <c r="D116" s="9"/>
      <c r="E116" s="9"/>
      <c r="F116" s="9"/>
      <c r="G116" s="66"/>
      <c r="H116" s="66"/>
      <c r="I116" s="66"/>
      <c r="J116" s="66"/>
      <c r="K116" s="66"/>
    </row>
    <row r="117" spans="1:11" ht="16.350000000000001" customHeight="1" x14ac:dyDescent="0.25">
      <c r="A117" s="8"/>
      <c r="B117" s="8"/>
      <c r="C117" s="8"/>
      <c r="D117" s="9"/>
      <c r="E117" s="9"/>
      <c r="F117" s="9"/>
      <c r="G117" s="66"/>
      <c r="H117" s="66"/>
      <c r="I117" s="66"/>
      <c r="J117" s="66"/>
      <c r="K117" s="66"/>
    </row>
    <row r="118" spans="1:11" ht="16.350000000000001" customHeight="1" x14ac:dyDescent="0.25">
      <c r="A118" s="8"/>
      <c r="B118" s="8"/>
      <c r="C118" s="8"/>
      <c r="D118" s="9"/>
      <c r="E118" s="9"/>
      <c r="F118" s="9"/>
      <c r="G118" s="66"/>
      <c r="H118" s="66"/>
      <c r="I118" s="66"/>
      <c r="J118" s="66"/>
      <c r="K118" s="66"/>
    </row>
    <row r="119" spans="1:11" ht="16.350000000000001" customHeight="1" x14ac:dyDescent="0.25">
      <c r="A119" s="8"/>
      <c r="B119" s="8"/>
      <c r="C119" s="8"/>
      <c r="D119" s="9"/>
      <c r="E119" s="9"/>
      <c r="F119" s="9"/>
      <c r="G119" s="66"/>
      <c r="H119" s="66"/>
      <c r="I119" s="66"/>
      <c r="J119" s="66"/>
      <c r="K119" s="66"/>
    </row>
    <row r="120" spans="1:11" ht="16.350000000000001" customHeight="1" x14ac:dyDescent="0.25">
      <c r="A120" s="8"/>
      <c r="B120" s="8"/>
      <c r="C120" s="8"/>
      <c r="D120" s="9"/>
      <c r="E120" s="9"/>
      <c r="F120" s="9"/>
      <c r="G120" s="66"/>
      <c r="H120" s="66"/>
      <c r="I120" s="66"/>
      <c r="J120" s="66"/>
      <c r="K120" s="66"/>
    </row>
    <row r="121" spans="1:11" ht="16.350000000000001" customHeight="1" x14ac:dyDescent="0.25">
      <c r="A121" s="8"/>
      <c r="B121" s="8"/>
      <c r="C121" s="8"/>
      <c r="D121" s="9"/>
      <c r="E121" s="9"/>
      <c r="F121" s="9"/>
      <c r="G121" s="66"/>
      <c r="H121" s="66"/>
      <c r="I121" s="66"/>
      <c r="J121" s="66"/>
      <c r="K121" s="66"/>
    </row>
    <row r="122" spans="1:11" ht="16.350000000000001" customHeight="1" x14ac:dyDescent="0.25">
      <c r="A122" s="8"/>
      <c r="B122" s="8"/>
      <c r="C122" s="8"/>
      <c r="D122" s="9"/>
      <c r="E122" s="9"/>
      <c r="F122" s="9"/>
      <c r="G122" s="66"/>
      <c r="H122" s="66"/>
      <c r="I122" s="66"/>
      <c r="J122" s="66"/>
      <c r="K122" s="66"/>
    </row>
    <row r="123" spans="1:11" ht="16.350000000000001" customHeight="1" x14ac:dyDescent="0.25">
      <c r="A123" s="8"/>
      <c r="B123" s="8"/>
      <c r="C123" s="8"/>
      <c r="D123" s="9"/>
      <c r="E123" s="9"/>
      <c r="F123" s="9"/>
      <c r="G123" s="66"/>
      <c r="H123" s="66"/>
      <c r="I123" s="66"/>
      <c r="J123" s="66"/>
      <c r="K123" s="66"/>
    </row>
    <row r="124" spans="1:11" ht="16.350000000000001" customHeight="1" x14ac:dyDescent="0.25">
      <c r="A124" s="8"/>
      <c r="B124" s="8"/>
      <c r="C124" s="8"/>
      <c r="D124" s="9"/>
      <c r="E124" s="9"/>
      <c r="F124" s="9"/>
      <c r="G124" s="66"/>
      <c r="H124" s="66"/>
      <c r="I124" s="66"/>
      <c r="J124" s="66"/>
      <c r="K124" s="66"/>
    </row>
    <row r="125" spans="1:11" ht="16.350000000000001" customHeight="1" x14ac:dyDescent="0.25">
      <c r="A125" s="8"/>
      <c r="B125" s="8"/>
      <c r="C125" s="8"/>
      <c r="D125" s="9"/>
      <c r="E125" s="9"/>
      <c r="F125" s="9"/>
      <c r="G125" s="66"/>
      <c r="H125" s="66"/>
      <c r="I125" s="66"/>
      <c r="J125" s="66"/>
      <c r="K125" s="66"/>
    </row>
    <row r="126" spans="1:11" ht="16.350000000000001" customHeight="1" x14ac:dyDescent="0.25">
      <c r="A126" s="8"/>
      <c r="B126" s="8"/>
      <c r="C126" s="8"/>
      <c r="D126" s="9"/>
      <c r="E126" s="9"/>
      <c r="F126" s="9"/>
      <c r="G126" s="66"/>
      <c r="H126" s="66"/>
      <c r="I126" s="66"/>
      <c r="J126" s="66"/>
      <c r="K126" s="66"/>
    </row>
    <row r="127" spans="1:11" ht="16.350000000000001" customHeight="1" x14ac:dyDescent="0.25">
      <c r="A127" s="8"/>
      <c r="B127" s="8"/>
      <c r="C127" s="8"/>
      <c r="D127" s="9"/>
      <c r="E127" s="9"/>
      <c r="F127" s="9"/>
      <c r="G127" s="66"/>
      <c r="H127" s="66"/>
      <c r="I127" s="66"/>
      <c r="J127" s="66"/>
      <c r="K127" s="66"/>
    </row>
    <row r="128" spans="1:11" ht="16.350000000000001" customHeight="1" x14ac:dyDescent="0.25">
      <c r="A128" s="8"/>
      <c r="B128" s="8"/>
      <c r="C128" s="8"/>
      <c r="D128" s="9"/>
      <c r="E128" s="9"/>
      <c r="F128" s="9"/>
      <c r="G128" s="66"/>
      <c r="H128" s="66"/>
      <c r="I128" s="66"/>
      <c r="J128" s="66"/>
      <c r="K128" s="66"/>
    </row>
    <row r="129" spans="1:11" ht="16.350000000000001" customHeight="1" x14ac:dyDescent="0.25">
      <c r="A129" s="8"/>
      <c r="B129" s="8"/>
      <c r="C129" s="8"/>
      <c r="D129" s="9"/>
      <c r="E129" s="9"/>
      <c r="F129" s="9"/>
      <c r="G129" s="66"/>
      <c r="H129" s="66"/>
      <c r="I129" s="66"/>
      <c r="J129" s="66"/>
      <c r="K129" s="66"/>
    </row>
    <row r="130" spans="1:11" ht="16.350000000000001" customHeight="1" x14ac:dyDescent="0.25">
      <c r="A130" s="8"/>
      <c r="B130" s="8"/>
      <c r="C130" s="8"/>
      <c r="D130" s="9"/>
      <c r="E130" s="9"/>
      <c r="F130" s="9"/>
      <c r="G130" s="66"/>
      <c r="H130" s="66"/>
      <c r="I130" s="66"/>
      <c r="J130" s="66"/>
      <c r="K130" s="66"/>
    </row>
    <row r="131" spans="1:11" ht="16.350000000000001" customHeight="1" x14ac:dyDescent="0.25">
      <c r="A131" s="8"/>
      <c r="B131" s="8"/>
      <c r="C131" s="8"/>
      <c r="D131" s="9"/>
      <c r="E131" s="9"/>
      <c r="F131" s="9"/>
      <c r="G131" s="66"/>
      <c r="H131" s="66"/>
      <c r="I131" s="66"/>
      <c r="J131" s="66"/>
      <c r="K131" s="66"/>
    </row>
    <row r="132" spans="1:11" ht="16.350000000000001" customHeight="1" x14ac:dyDescent="0.25">
      <c r="A132" s="8"/>
      <c r="B132" s="8"/>
      <c r="C132" s="8"/>
      <c r="D132" s="9"/>
      <c r="E132" s="9"/>
      <c r="F132" s="9"/>
      <c r="G132" s="66"/>
      <c r="H132" s="66"/>
      <c r="I132" s="66"/>
      <c r="J132" s="66"/>
      <c r="K132" s="66"/>
    </row>
    <row r="133" spans="1:11" ht="16.350000000000001" customHeight="1" x14ac:dyDescent="0.25">
      <c r="A133" s="8"/>
      <c r="B133" s="8"/>
      <c r="C133" s="8"/>
      <c r="D133" s="9"/>
      <c r="E133" s="9"/>
      <c r="F133" s="9"/>
      <c r="G133" s="66"/>
      <c r="H133" s="66"/>
      <c r="I133" s="66"/>
      <c r="J133" s="66"/>
      <c r="K133" s="66"/>
    </row>
    <row r="134" spans="1:11" ht="16.350000000000001" customHeight="1" x14ac:dyDescent="0.25">
      <c r="A134" s="215" t="s">
        <v>37</v>
      </c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</row>
    <row r="135" spans="1:11" ht="16.350000000000001" customHeight="1" x14ac:dyDescent="0.25">
      <c r="A135" s="8"/>
      <c r="B135" s="8"/>
      <c r="C135" s="8"/>
      <c r="D135" s="9"/>
      <c r="E135" s="9"/>
      <c r="F135" s="9"/>
      <c r="G135" s="66"/>
      <c r="H135" s="66"/>
      <c r="I135" s="66"/>
      <c r="J135" s="66"/>
      <c r="K135" s="66"/>
    </row>
    <row r="136" spans="1:11" ht="32.450000000000003" customHeight="1" x14ac:dyDescent="0.25">
      <c r="A136" s="8"/>
      <c r="B136" s="8"/>
      <c r="C136" s="8"/>
      <c r="D136" s="182" t="s">
        <v>122</v>
      </c>
      <c r="E136" s="183"/>
      <c r="F136" s="190" t="s">
        <v>62</v>
      </c>
      <c r="G136" s="191"/>
      <c r="H136" s="196" t="s">
        <v>237</v>
      </c>
      <c r="I136" s="198"/>
      <c r="J136" s="66"/>
      <c r="K136" s="66"/>
    </row>
    <row r="137" spans="1:11" ht="16.350000000000001" customHeight="1" x14ac:dyDescent="0.25">
      <c r="A137" s="259"/>
      <c r="B137" s="259"/>
      <c r="C137" s="260"/>
      <c r="D137" s="73" t="s">
        <v>227</v>
      </c>
      <c r="E137" s="74" t="s">
        <v>33</v>
      </c>
      <c r="F137" s="75" t="s">
        <v>227</v>
      </c>
      <c r="G137" s="76" t="s">
        <v>33</v>
      </c>
      <c r="H137" s="78" t="s">
        <v>227</v>
      </c>
      <c r="I137" s="79" t="s">
        <v>33</v>
      </c>
      <c r="J137" s="7"/>
      <c r="K137" s="7"/>
    </row>
    <row r="138" spans="1:11" ht="16.350000000000001" customHeight="1" x14ac:dyDescent="0.25">
      <c r="A138" s="261" t="s">
        <v>229</v>
      </c>
      <c r="B138" s="262"/>
      <c r="C138" s="262"/>
      <c r="D138" s="163">
        <f>COUNTIF('Grille automatisée'!$B$46:$CW$46,"Conforme")</f>
        <v>0</v>
      </c>
      <c r="E138" s="164" t="str">
        <f>IFERROR($D138/COUNTA('Grille automatisée'!$B$46:$CW$46),"NA")</f>
        <v>NA</v>
      </c>
      <c r="F138" s="165">
        <f>COUNTIF('Grille automatisée'!$B$52:$CW$52,"Conforme")</f>
        <v>0</v>
      </c>
      <c r="G138" s="166" t="str">
        <f>IFERROR($F138/COUNTA('Grille automatisée'!$B$52:$CW$52),"NA")</f>
        <v>NA</v>
      </c>
      <c r="H138" s="167">
        <f>COUNTIF('Grille automatisée'!$B$58:$CW$58,"Conforme")</f>
        <v>0</v>
      </c>
      <c r="I138" s="168" t="str">
        <f>IFERROR($H138/(COUNTIF('Grille automatisée'!$B$58:$CW$58,"Conforme")+COUNTIF('Grille automatisée'!$B$58:$CW$58,"Non conforme")),"NA")</f>
        <v>NA</v>
      </c>
      <c r="J138" s="7"/>
      <c r="K138" s="7"/>
    </row>
    <row r="139" spans="1:11" ht="16.350000000000001" customHeight="1" x14ac:dyDescent="0.25">
      <c r="A139" s="212" t="s">
        <v>230</v>
      </c>
      <c r="B139" s="204"/>
      <c r="C139" s="204"/>
      <c r="D139" s="169">
        <f>COUNTIF('Grille automatisée'!$B$47:$CW$47,"Conforme")</f>
        <v>0</v>
      </c>
      <c r="E139" s="170" t="str">
        <f>IFERROR($D139/COUNTA('Grille automatisée'!$B$47:$CW$47),"NA")</f>
        <v>NA</v>
      </c>
      <c r="F139" s="171">
        <f>COUNTIF('Grille automatisée'!$B$53:$CW$53,"Conforme")</f>
        <v>0</v>
      </c>
      <c r="G139" s="172" t="str">
        <f>IFERROR($F139/COUNTA('Grille automatisée'!$B$53:$CW$53),"NA")</f>
        <v>NA</v>
      </c>
      <c r="H139" s="173">
        <f>COUNTIF('Grille automatisée'!$B$59:$CW$59,"Conforme")</f>
        <v>0</v>
      </c>
      <c r="I139" s="174" t="str">
        <f>IFERROR($H139/(COUNTIF('Grille automatisée'!$B$59:$CW$59,"Conforme")+COUNTIF('Grille automatisée'!$B$59:$CW$59,"Non conforme")),"NA")</f>
        <v>NA</v>
      </c>
      <c r="J139" s="7"/>
      <c r="K139" s="7"/>
    </row>
    <row r="140" spans="1:11" ht="16.350000000000001" customHeight="1" x14ac:dyDescent="0.25">
      <c r="A140" s="212" t="s">
        <v>231</v>
      </c>
      <c r="B140" s="204"/>
      <c r="C140" s="204"/>
      <c r="D140" s="169">
        <f>COUNTIF('Grille automatisée'!$B$48:$CW$48,"Conforme")</f>
        <v>0</v>
      </c>
      <c r="E140" s="170" t="str">
        <f>IFERROR($D140/COUNTA('Grille automatisée'!$B$48:$CW$48),"NA")</f>
        <v>NA</v>
      </c>
      <c r="F140" s="171">
        <f>COUNTIF('Grille automatisée'!$B$54:$CW$54,"Conforme")</f>
        <v>0</v>
      </c>
      <c r="G140" s="172" t="str">
        <f>IFERROR($F140/COUNTA('Grille automatisée'!$B$54:$CW$54),"NA")</f>
        <v>NA</v>
      </c>
      <c r="H140" s="173">
        <f>COUNTIF('Grille automatisée'!$B$60:$CW$60,"Conforme")</f>
        <v>0</v>
      </c>
      <c r="I140" s="174" t="str">
        <f>IFERROR($H140/(COUNTIF('Grille automatisée'!$B$60:$CW$60,"Conforme")+COUNTIF('Grille automatisée'!$B$60:$CW$60,"Non conforme")),"NA")</f>
        <v>NA</v>
      </c>
      <c r="J140" s="7"/>
      <c r="K140" s="7"/>
    </row>
    <row r="141" spans="1:11" x14ac:dyDescent="0.25">
      <c r="A141" s="212" t="s">
        <v>235</v>
      </c>
      <c r="B141" s="204"/>
      <c r="C141" s="204"/>
      <c r="D141" s="169">
        <f>COUNTIF('Grille automatisée'!$B$49:$CW$49,"Conforme")</f>
        <v>0</v>
      </c>
      <c r="E141" s="170" t="str">
        <f>IFERROR($D141/COUNTA('Grille automatisée'!$B$49:$CW$49),"NA")</f>
        <v>NA</v>
      </c>
      <c r="F141" s="171">
        <f>COUNTIF('Grille automatisée'!$B$55:$CW$55,"Conforme")</f>
        <v>0</v>
      </c>
      <c r="G141" s="172" t="str">
        <f>IFERROR($F141/COUNTA('Grille automatisée'!$B$55:$CW$55),"NA")</f>
        <v>NA</v>
      </c>
      <c r="H141" s="173">
        <f>COUNTIF('Grille automatisée'!$B$61:$CW$61,"Conforme")</f>
        <v>0</v>
      </c>
      <c r="I141" s="174" t="str">
        <f>IFERROR($H141/(COUNTIF('Grille automatisée'!$B$61:$CW$61,"Conforme")+COUNTIF('Grille automatisée'!$B$61:$CW$61,"Non conforme")),"NA")</f>
        <v>NA</v>
      </c>
      <c r="J141" s="7"/>
      <c r="K141" s="7"/>
    </row>
    <row r="142" spans="1:11" ht="16.350000000000001" customHeight="1" x14ac:dyDescent="0.25">
      <c r="A142" s="213" t="s">
        <v>232</v>
      </c>
      <c r="B142" s="214"/>
      <c r="C142" s="214"/>
      <c r="D142" s="175">
        <f>COUNTIF('Grille automatisée'!$B$50:$CW$50,"Conforme")</f>
        <v>0</v>
      </c>
      <c r="E142" s="176" t="str">
        <f>IFERROR($D142/(COUNTIF('Grille automatisée'!$B$50:$CW$50,"Conforme")+COUNTIF('Grille automatisée'!$B$50:$CW$50,"Non conforme")),"NA")</f>
        <v>NA</v>
      </c>
      <c r="F142" s="177">
        <f>COUNTIF('Grille automatisée'!$B$56:$CW$56,"Conforme")</f>
        <v>0</v>
      </c>
      <c r="G142" s="178" t="str">
        <f>IFERROR($F142/(COUNTIF('Grille automatisée'!$B$56:$CW$56,"Conforme")+COUNTIF('Grille automatisée'!$B$56:$CW$56,"Non conforme")),"NA")</f>
        <v>NA</v>
      </c>
      <c r="H142" s="179">
        <f>COUNTIF('Grille automatisée'!$B$62:$CW$62,"Conforme")</f>
        <v>0</v>
      </c>
      <c r="I142" s="180" t="str">
        <f>IFERROR($H142/(COUNTIF('Grille automatisée'!$B$62:$CW$62,"Conforme")+COUNTIF('Grille automatisée'!$B$62:$CW$62,"Non conforme")),"NA")</f>
        <v>NA</v>
      </c>
      <c r="J142" s="7"/>
      <c r="K142" s="7"/>
    </row>
    <row r="143" spans="1:11" ht="16.350000000000001" customHeight="1" x14ac:dyDescent="0.25">
      <c r="A143" s="69"/>
      <c r="B143" s="69"/>
      <c r="C143" s="69"/>
      <c r="D143" s="8"/>
      <c r="E143" s="72"/>
      <c r="F143" s="9"/>
      <c r="G143" s="69"/>
      <c r="H143" s="69"/>
      <c r="I143" s="69"/>
      <c r="J143" s="8"/>
      <c r="K143" s="72"/>
    </row>
    <row r="144" spans="1:1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1:1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1:1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1:1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1:1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1:1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1:1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1:1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1:1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1:1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1:1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1:1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1:1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1:1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1:11" ht="17.25" x14ac:dyDescent="0.25">
      <c r="A165" s="258" t="s">
        <v>234</v>
      </c>
      <c r="B165" s="258"/>
      <c r="C165" s="258"/>
      <c r="D165" s="258"/>
      <c r="E165" s="258"/>
      <c r="F165" s="258"/>
      <c r="G165" s="258"/>
      <c r="H165" s="258"/>
      <c r="I165" s="258"/>
      <c r="J165" s="258"/>
      <c r="K165" s="258"/>
    </row>
    <row r="166" spans="1:1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1:11" x14ac:dyDescent="0.25">
      <c r="A167" s="252" t="s">
        <v>233</v>
      </c>
      <c r="B167" s="253"/>
      <c r="C167" s="253"/>
      <c r="D167" s="253"/>
      <c r="E167" s="51"/>
      <c r="F167" s="7"/>
      <c r="G167" s="7"/>
      <c r="H167" s="7"/>
      <c r="I167" s="7"/>
      <c r="J167" s="7"/>
      <c r="K167" s="7"/>
    </row>
    <row r="168" spans="1:11" x14ac:dyDescent="0.25">
      <c r="A168" s="230" t="s">
        <v>50</v>
      </c>
      <c r="B168" s="219"/>
      <c r="C168" s="219"/>
      <c r="D168" s="219"/>
      <c r="E168" s="55">
        <f>COUNTIF('Grille automatisée'!$B$16:$CW$16,$A168)</f>
        <v>0</v>
      </c>
      <c r="F168" s="7"/>
      <c r="G168" s="7"/>
      <c r="H168" s="7"/>
      <c r="I168" s="7"/>
      <c r="J168" s="7"/>
      <c r="K168" s="7"/>
    </row>
    <row r="169" spans="1:11" x14ac:dyDescent="0.25">
      <c r="A169" s="230" t="s">
        <v>3</v>
      </c>
      <c r="B169" s="219"/>
      <c r="C169" s="219"/>
      <c r="D169" s="219"/>
      <c r="E169" s="55">
        <f>COUNTIF('Grille automatisée'!$B$16:$CW$16,$A169)</f>
        <v>0</v>
      </c>
      <c r="F169" s="7"/>
      <c r="G169" s="7"/>
      <c r="H169" s="7"/>
      <c r="I169" s="7"/>
      <c r="J169" s="7"/>
      <c r="K169" s="7"/>
    </row>
    <row r="170" spans="1:11" x14ac:dyDescent="0.25">
      <c r="A170" s="230" t="s">
        <v>14</v>
      </c>
      <c r="B170" s="219"/>
      <c r="C170" s="219"/>
      <c r="D170" s="219"/>
      <c r="E170" s="55">
        <f>COUNTIF('Grille automatisée'!$B$16:$CW$16,$A170)</f>
        <v>0</v>
      </c>
      <c r="F170" s="7"/>
      <c r="G170" s="7"/>
      <c r="H170" s="7"/>
      <c r="I170" s="7"/>
      <c r="J170" s="7"/>
      <c r="K170" s="7"/>
    </row>
    <row r="171" spans="1:11" x14ac:dyDescent="0.25">
      <c r="A171" s="254" t="s">
        <v>186</v>
      </c>
      <c r="B171" s="255"/>
      <c r="C171" s="255"/>
      <c r="D171" s="255"/>
      <c r="E171" s="58">
        <f>COUNTIF('Grille automatisée'!$B$16:$CW$16,$A171)</f>
        <v>0</v>
      </c>
      <c r="F171" s="7"/>
      <c r="G171" s="7"/>
      <c r="H171" s="7"/>
      <c r="I171" s="7"/>
      <c r="J171" s="7"/>
      <c r="K171" s="7"/>
    </row>
    <row r="172" spans="1:11" x14ac:dyDescent="0.25">
      <c r="A172" s="71"/>
      <c r="B172" s="71"/>
      <c r="C172" s="71"/>
      <c r="D172" s="71"/>
      <c r="E172" s="56"/>
      <c r="F172" s="7"/>
      <c r="G172" s="7"/>
      <c r="H172" s="7"/>
      <c r="I172" s="7"/>
      <c r="J172" s="7"/>
      <c r="K172" s="7"/>
    </row>
    <row r="173" spans="1:11" x14ac:dyDescent="0.25">
      <c r="A173" s="71"/>
      <c r="B173" s="71"/>
      <c r="C173" s="71"/>
      <c r="D173" s="71"/>
      <c r="E173" s="56"/>
      <c r="F173" s="7"/>
      <c r="G173" s="7"/>
      <c r="H173" s="7"/>
      <c r="I173" s="7"/>
      <c r="J173" s="7"/>
      <c r="K173" s="7"/>
    </row>
    <row r="174" spans="1:11" ht="16.5" customHeight="1" x14ac:dyDescent="0.25">
      <c r="A174" s="189" t="s">
        <v>228</v>
      </c>
      <c r="B174" s="189"/>
      <c r="C174" s="189"/>
      <c r="D174" s="189"/>
      <c r="E174" s="189"/>
      <c r="F174" s="189"/>
      <c r="G174" s="189"/>
      <c r="H174" s="189"/>
      <c r="I174" s="189"/>
      <c r="J174" s="189"/>
      <c r="K174" s="189"/>
    </row>
    <row r="175" spans="1:11" ht="16.5" customHeight="1" x14ac:dyDescent="0.25">
      <c r="A175" s="111"/>
      <c r="B175" s="111"/>
      <c r="C175" s="111"/>
      <c r="D175" s="111"/>
      <c r="E175" s="111"/>
      <c r="F175" s="7"/>
      <c r="G175" s="7"/>
      <c r="H175" s="7"/>
      <c r="I175" s="7"/>
      <c r="J175" s="7"/>
      <c r="K175" s="7"/>
    </row>
    <row r="176" spans="1:11" ht="42.75" customHeight="1" x14ac:dyDescent="0.25">
      <c r="A176" s="7"/>
      <c r="B176" s="7"/>
      <c r="C176" s="7"/>
      <c r="D176" s="181" t="s">
        <v>50</v>
      </c>
      <c r="E176" s="181"/>
      <c r="F176" s="181" t="s">
        <v>3</v>
      </c>
      <c r="G176" s="181"/>
      <c r="H176" s="181" t="s">
        <v>14</v>
      </c>
      <c r="I176" s="181"/>
      <c r="J176" s="181" t="s">
        <v>186</v>
      </c>
      <c r="K176" s="181"/>
    </row>
    <row r="177" spans="1:11" x14ac:dyDescent="0.25">
      <c r="A177" s="207"/>
      <c r="B177" s="207"/>
      <c r="C177" s="207"/>
      <c r="D177" s="95" t="s">
        <v>227</v>
      </c>
      <c r="E177" s="96" t="s">
        <v>33</v>
      </c>
      <c r="F177" s="95" t="s">
        <v>227</v>
      </c>
      <c r="G177" s="96" t="s">
        <v>33</v>
      </c>
      <c r="H177" s="95" t="s">
        <v>227</v>
      </c>
      <c r="I177" s="96" t="s">
        <v>33</v>
      </c>
      <c r="J177" s="95" t="s">
        <v>227</v>
      </c>
      <c r="K177" s="96" t="s">
        <v>33</v>
      </c>
    </row>
    <row r="178" spans="1:11" x14ac:dyDescent="0.25">
      <c r="A178" s="208" t="s">
        <v>24</v>
      </c>
      <c r="B178" s="209"/>
      <c r="C178" s="210"/>
      <c r="D178" s="97">
        <f t="array" ref="D178">SUMPRODUCT(('Grille automatisée'!$B$26:$CW$39=$A178)*('Grille automatisée'!$B$16:$CW$16=$D$176))</f>
        <v>0</v>
      </c>
      <c r="E178" s="98">
        <f>IFERROR($D178/SUM($D$178:$D$199),0%)</f>
        <v>0</v>
      </c>
      <c r="F178" s="97">
        <f t="array" ref="F178">SUMPRODUCT(('Grille automatisée'!$B$26:$CW$39=$A178)*('Grille automatisée'!$B$16:$CW$16=$F$176))</f>
        <v>0</v>
      </c>
      <c r="G178" s="98">
        <f>IFERROR($F178/SUM($F$178:$F$199),0%)</f>
        <v>0</v>
      </c>
      <c r="H178" s="97">
        <f t="array" ref="H178">SUMPRODUCT(('Grille automatisée'!$B$26:$CW$39=$A178)*('Grille automatisée'!$B$16:$CW$16=$H$176))</f>
        <v>0</v>
      </c>
      <c r="I178" s="98">
        <f>IFERROR($H178/SUM($H$178:$H$199),0%)</f>
        <v>0</v>
      </c>
      <c r="J178" s="97">
        <f t="array" ref="J178">SUMPRODUCT(('Grille automatisée'!$B$26:$CW$39=$A178)*('Grille automatisée'!$B$16:$CW$16=$J$176))</f>
        <v>0</v>
      </c>
      <c r="K178" s="98">
        <f>IFERROR($J178/SUM($J$178:$J$199),0%)</f>
        <v>0</v>
      </c>
    </row>
    <row r="179" spans="1:11" x14ac:dyDescent="0.25">
      <c r="A179" s="203" t="s">
        <v>25</v>
      </c>
      <c r="B179" s="204"/>
      <c r="C179" s="211"/>
      <c r="D179" s="99">
        <f t="array" ref="D179">SUMPRODUCT(('Grille automatisée'!$B$26:$CW$39=$A179)*('Grille automatisée'!$B$16:$CW$16=$D$176))</f>
        <v>0</v>
      </c>
      <c r="E179" s="100">
        <f t="shared" ref="E179:E199" si="4">IFERROR($D179/SUM($D$178:$D$199),0%)</f>
        <v>0</v>
      </c>
      <c r="F179" s="99">
        <f t="array" ref="F179">SUMPRODUCT(('Grille automatisée'!$B$26:$CW$39=$A179)*('Grille automatisée'!$B$16:$CW$16=$F$176))</f>
        <v>0</v>
      </c>
      <c r="G179" s="100">
        <f t="shared" ref="G179:G199" si="5">IFERROR($F179/SUM($F$178:$F$199),0%)</f>
        <v>0</v>
      </c>
      <c r="H179" s="99">
        <f t="array" ref="H179">SUMPRODUCT(('Grille automatisée'!$B$26:$CW$39=$A179)*('Grille automatisée'!$B$16:$CW$16=$H$176))</f>
        <v>0</v>
      </c>
      <c r="I179" s="100">
        <f t="shared" ref="I179:I199" si="6">IFERROR($H179/SUM($H$178:$H$199),0%)</f>
        <v>0</v>
      </c>
      <c r="J179" s="99">
        <f t="array" ref="J179">SUMPRODUCT(('Grille automatisée'!$B$26:$CW$39=$A179)*('Grille automatisée'!$B$16:$CW$16=$J$176))</f>
        <v>0</v>
      </c>
      <c r="K179" s="100">
        <f t="shared" ref="K179:K199" si="7">IFERROR($J179/SUM($J$178:$J$199),0%)</f>
        <v>0</v>
      </c>
    </row>
    <row r="180" spans="1:11" x14ac:dyDescent="0.25">
      <c r="A180" s="203" t="s">
        <v>182</v>
      </c>
      <c r="B180" s="204"/>
      <c r="C180" s="211"/>
      <c r="D180" s="99">
        <f t="array" ref="D180">SUMPRODUCT(('Grille automatisée'!$B$26:$CW$39=$A180)*('Grille automatisée'!$B$16:$CW$16=$D$176))</f>
        <v>0</v>
      </c>
      <c r="E180" s="100">
        <f t="shared" si="4"/>
        <v>0</v>
      </c>
      <c r="F180" s="99">
        <f t="array" ref="F180">SUMPRODUCT(('Grille automatisée'!$B$26:$CW$39=$A180)*('Grille automatisée'!$B$16:$CW$16=$F$176))</f>
        <v>0</v>
      </c>
      <c r="G180" s="100">
        <f t="shared" si="5"/>
        <v>0</v>
      </c>
      <c r="H180" s="99">
        <f t="array" ref="H180">SUMPRODUCT(('Grille automatisée'!$B$26:$CW$39=$A180)*('Grille automatisée'!$B$16:$CW$16=$H$176))</f>
        <v>0</v>
      </c>
      <c r="I180" s="100">
        <f t="shared" si="6"/>
        <v>0</v>
      </c>
      <c r="J180" s="99">
        <f t="array" ref="J180">SUMPRODUCT(('Grille automatisée'!$B$26:$CW$39=$A180)*('Grille automatisée'!$B$16:$CW$16=$J$176))</f>
        <v>0</v>
      </c>
      <c r="K180" s="100">
        <f t="shared" si="7"/>
        <v>0</v>
      </c>
    </row>
    <row r="181" spans="1:11" x14ac:dyDescent="0.25">
      <c r="A181" s="203" t="s">
        <v>22</v>
      </c>
      <c r="B181" s="204"/>
      <c r="C181" s="211"/>
      <c r="D181" s="99">
        <f t="array" ref="D181">SUMPRODUCT(('Grille automatisée'!$B$26:$CW$39=$A181)*('Grille automatisée'!$B$16:$CW$16=$D$176))</f>
        <v>0</v>
      </c>
      <c r="E181" s="100">
        <f t="shared" si="4"/>
        <v>0</v>
      </c>
      <c r="F181" s="99">
        <f t="array" ref="F181">SUMPRODUCT(('Grille automatisée'!$B$26:$CW$39=$A181)*('Grille automatisée'!$B$16:$CW$16=$F$176))</f>
        <v>0</v>
      </c>
      <c r="G181" s="100">
        <f t="shared" si="5"/>
        <v>0</v>
      </c>
      <c r="H181" s="99">
        <f t="array" ref="H181">SUMPRODUCT(('Grille automatisée'!$B$26:$CW$39=$A181)*('Grille automatisée'!$B$16:$CW$16=$H$176))</f>
        <v>0</v>
      </c>
      <c r="I181" s="100">
        <f t="shared" si="6"/>
        <v>0</v>
      </c>
      <c r="J181" s="99">
        <f t="array" ref="J181">SUMPRODUCT(('Grille automatisée'!$B$26:$CW$39=$A181)*('Grille automatisée'!$B$16:$CW$16=$J$176))</f>
        <v>0</v>
      </c>
      <c r="K181" s="100">
        <f t="shared" si="7"/>
        <v>0</v>
      </c>
    </row>
    <row r="182" spans="1:11" x14ac:dyDescent="0.25">
      <c r="A182" s="203" t="s">
        <v>26</v>
      </c>
      <c r="B182" s="204"/>
      <c r="C182" s="211"/>
      <c r="D182" s="99">
        <f t="array" ref="D182">SUMPRODUCT(('Grille automatisée'!$B$26:$CW$39=$A182)*('Grille automatisée'!$B$16:$CW$16=$D$176))</f>
        <v>0</v>
      </c>
      <c r="E182" s="100">
        <f t="shared" si="4"/>
        <v>0</v>
      </c>
      <c r="F182" s="99">
        <f t="array" ref="F182">SUMPRODUCT(('Grille automatisée'!$B$26:$CW$39=$A182)*('Grille automatisée'!$B$16:$CW$16=$F$176))</f>
        <v>0</v>
      </c>
      <c r="G182" s="100">
        <f t="shared" si="5"/>
        <v>0</v>
      </c>
      <c r="H182" s="99">
        <f t="array" ref="H182">SUMPRODUCT(('Grille automatisée'!$B$26:$CW$39=$A182)*('Grille automatisée'!$B$16:$CW$16=$H$176))</f>
        <v>0</v>
      </c>
      <c r="I182" s="100">
        <f t="shared" si="6"/>
        <v>0</v>
      </c>
      <c r="J182" s="99">
        <f t="array" ref="J182">SUMPRODUCT(('Grille automatisée'!$B$26:$CW$39=$A182)*('Grille automatisée'!$B$16:$CW$16=$J$176))</f>
        <v>0</v>
      </c>
      <c r="K182" s="100">
        <f t="shared" si="7"/>
        <v>0</v>
      </c>
    </row>
    <row r="183" spans="1:11" x14ac:dyDescent="0.25">
      <c r="A183" s="203" t="s">
        <v>27</v>
      </c>
      <c r="B183" s="204"/>
      <c r="C183" s="211"/>
      <c r="D183" s="99">
        <f t="array" ref="D183">SUMPRODUCT(('Grille automatisée'!$B$26:$CW$39=$A183)*('Grille automatisée'!$B$16:$CW$16=$D$176))</f>
        <v>0</v>
      </c>
      <c r="E183" s="100">
        <f t="shared" si="4"/>
        <v>0</v>
      </c>
      <c r="F183" s="99">
        <f t="array" ref="F183">SUMPRODUCT(('Grille automatisée'!$B$26:$CW$39=$A183)*('Grille automatisée'!$B$16:$CW$16=$F$176))</f>
        <v>0</v>
      </c>
      <c r="G183" s="100">
        <f t="shared" si="5"/>
        <v>0</v>
      </c>
      <c r="H183" s="99">
        <f t="array" ref="H183">SUMPRODUCT(('Grille automatisée'!$B$26:$CW$39=$A183)*('Grille automatisée'!$B$16:$CW$16=$H$176))</f>
        <v>0</v>
      </c>
      <c r="I183" s="100">
        <f t="shared" si="6"/>
        <v>0</v>
      </c>
      <c r="J183" s="99">
        <f t="array" ref="J183">SUMPRODUCT(('Grille automatisée'!$B$26:$CW$39=$A183)*('Grille automatisée'!$B$16:$CW$16=$J$176))</f>
        <v>0</v>
      </c>
      <c r="K183" s="100">
        <f t="shared" si="7"/>
        <v>0</v>
      </c>
    </row>
    <row r="184" spans="1:11" x14ac:dyDescent="0.25">
      <c r="A184" s="203" t="s">
        <v>28</v>
      </c>
      <c r="B184" s="204"/>
      <c r="C184" s="211"/>
      <c r="D184" s="99">
        <f t="array" ref="D184">SUMPRODUCT(('Grille automatisée'!$B$26:$CW$39=$A184)*('Grille automatisée'!$B$16:$CW$16=$D$176))</f>
        <v>0</v>
      </c>
      <c r="E184" s="100">
        <f t="shared" si="4"/>
        <v>0</v>
      </c>
      <c r="F184" s="99">
        <f t="array" ref="F184">SUMPRODUCT(('Grille automatisée'!$B$26:$CW$39=$A184)*('Grille automatisée'!$B$16:$CW$16=$F$176))</f>
        <v>0</v>
      </c>
      <c r="G184" s="100">
        <f t="shared" si="5"/>
        <v>0</v>
      </c>
      <c r="H184" s="99">
        <f t="array" ref="H184">SUMPRODUCT(('Grille automatisée'!$B$26:$CW$39=$A184)*('Grille automatisée'!$B$16:$CW$16=$H$176))</f>
        <v>0</v>
      </c>
      <c r="I184" s="100">
        <f t="shared" si="6"/>
        <v>0</v>
      </c>
      <c r="J184" s="99">
        <f t="array" ref="J184">SUMPRODUCT(('Grille automatisée'!$B$26:$CW$39=$A184)*('Grille automatisée'!$B$16:$CW$16=$J$176))</f>
        <v>0</v>
      </c>
      <c r="K184" s="100">
        <f t="shared" si="7"/>
        <v>0</v>
      </c>
    </row>
    <row r="185" spans="1:11" x14ac:dyDescent="0.25">
      <c r="A185" s="203" t="s">
        <v>29</v>
      </c>
      <c r="B185" s="204"/>
      <c r="C185" s="211"/>
      <c r="D185" s="99">
        <f t="array" ref="D185">SUMPRODUCT(('Grille automatisée'!$B$26:$CW$39=$A185)*('Grille automatisée'!$B$16:$CW$16=$D$176))</f>
        <v>0</v>
      </c>
      <c r="E185" s="100">
        <f t="shared" si="4"/>
        <v>0</v>
      </c>
      <c r="F185" s="99">
        <f t="array" ref="F185">SUMPRODUCT(('Grille automatisée'!$B$26:$CW$39=$A185)*('Grille automatisée'!$B$16:$CW$16=$F$176))</f>
        <v>0</v>
      </c>
      <c r="G185" s="100">
        <f t="shared" si="5"/>
        <v>0</v>
      </c>
      <c r="H185" s="99">
        <f t="array" ref="H185">SUMPRODUCT(('Grille automatisée'!$B$26:$CW$39=$A185)*('Grille automatisée'!$B$16:$CW$16=$H$176))</f>
        <v>0</v>
      </c>
      <c r="I185" s="100">
        <f t="shared" si="6"/>
        <v>0</v>
      </c>
      <c r="J185" s="99">
        <f t="array" ref="J185">SUMPRODUCT(('Grille automatisée'!$B$26:$CW$39=$A185)*('Grille automatisée'!$B$16:$CW$16=$J$176))</f>
        <v>0</v>
      </c>
      <c r="K185" s="100">
        <f t="shared" si="7"/>
        <v>0</v>
      </c>
    </row>
    <row r="186" spans="1:11" x14ac:dyDescent="0.25">
      <c r="A186" s="203" t="s">
        <v>17</v>
      </c>
      <c r="B186" s="204"/>
      <c r="C186" s="211"/>
      <c r="D186" s="99">
        <f t="array" ref="D186">SUMPRODUCT(('Grille automatisée'!$B$26:$CW$39=$A186)*('Grille automatisée'!$B$16:$CW$16=$D$176))</f>
        <v>0</v>
      </c>
      <c r="E186" s="100">
        <f t="shared" si="4"/>
        <v>0</v>
      </c>
      <c r="F186" s="99">
        <f t="array" ref="F186">SUMPRODUCT(('Grille automatisée'!$B$26:$CW$39=$A186)*('Grille automatisée'!$B$16:$CW$16=$F$176))</f>
        <v>0</v>
      </c>
      <c r="G186" s="100">
        <f t="shared" si="5"/>
        <v>0</v>
      </c>
      <c r="H186" s="99">
        <f t="array" ref="H186">SUMPRODUCT(('Grille automatisée'!$B$26:$CW$39=$A186)*('Grille automatisée'!$B$16:$CW$16=$H$176))</f>
        <v>0</v>
      </c>
      <c r="I186" s="100">
        <f t="shared" si="6"/>
        <v>0</v>
      </c>
      <c r="J186" s="99">
        <f t="array" ref="J186">SUMPRODUCT(('Grille automatisée'!$B$26:$CW$39=$A186)*('Grille automatisée'!$B$16:$CW$16=$J$176))</f>
        <v>0</v>
      </c>
      <c r="K186" s="100">
        <f t="shared" si="7"/>
        <v>0</v>
      </c>
    </row>
    <row r="187" spans="1:11" x14ac:dyDescent="0.25">
      <c r="A187" s="203" t="s">
        <v>20</v>
      </c>
      <c r="B187" s="204"/>
      <c r="C187" s="211"/>
      <c r="D187" s="99">
        <f t="array" ref="D187">SUMPRODUCT(('Grille automatisée'!$B$26:$CW$39=$A187)*('Grille automatisée'!$B$16:$CW$16=$D$176))</f>
        <v>0</v>
      </c>
      <c r="E187" s="100">
        <f t="shared" si="4"/>
        <v>0</v>
      </c>
      <c r="F187" s="99">
        <f t="array" ref="F187">SUMPRODUCT(('Grille automatisée'!$B$26:$CW$39=$A187)*('Grille automatisée'!$B$16:$CW$16=$F$176))</f>
        <v>0</v>
      </c>
      <c r="G187" s="100">
        <f t="shared" si="5"/>
        <v>0</v>
      </c>
      <c r="H187" s="99">
        <f t="array" ref="H187">SUMPRODUCT(('Grille automatisée'!$B$26:$CW$39=$A187)*('Grille automatisée'!$B$16:$CW$16=$H$176))</f>
        <v>0</v>
      </c>
      <c r="I187" s="100">
        <f t="shared" si="6"/>
        <v>0</v>
      </c>
      <c r="J187" s="99">
        <f t="array" ref="J187">SUMPRODUCT(('Grille automatisée'!$B$26:$CW$39=$A187)*('Grille automatisée'!$B$16:$CW$16=$J$176))</f>
        <v>0</v>
      </c>
      <c r="K187" s="100">
        <f t="shared" si="7"/>
        <v>0</v>
      </c>
    </row>
    <row r="188" spans="1:11" x14ac:dyDescent="0.25">
      <c r="A188" s="203" t="s">
        <v>66</v>
      </c>
      <c r="B188" s="204"/>
      <c r="C188" s="211"/>
      <c r="D188" s="99">
        <f t="array" ref="D188">SUMPRODUCT(('Grille automatisée'!$B$26:$CW$39=$A188)*('Grille automatisée'!$B$16:$CW$16=$D$176))</f>
        <v>0</v>
      </c>
      <c r="E188" s="100">
        <f t="shared" si="4"/>
        <v>0</v>
      </c>
      <c r="F188" s="99">
        <f t="array" ref="F188">SUMPRODUCT(('Grille automatisée'!$B$26:$CW$39=$A188)*('Grille automatisée'!$B$16:$CW$16=$F$176))</f>
        <v>0</v>
      </c>
      <c r="G188" s="100">
        <f t="shared" si="5"/>
        <v>0</v>
      </c>
      <c r="H188" s="99">
        <f t="array" ref="H188">SUMPRODUCT(('Grille automatisée'!$B$26:$CW$39=$A188)*('Grille automatisée'!$B$16:$CW$16=$H$176))</f>
        <v>0</v>
      </c>
      <c r="I188" s="100">
        <f t="shared" si="6"/>
        <v>0</v>
      </c>
      <c r="J188" s="99">
        <f t="array" ref="J188">SUMPRODUCT(('Grille automatisée'!$B$26:$CW$39=$A188)*('Grille automatisée'!$B$16:$CW$16=$J$176))</f>
        <v>0</v>
      </c>
      <c r="K188" s="100">
        <f t="shared" si="7"/>
        <v>0</v>
      </c>
    </row>
    <row r="189" spans="1:11" x14ac:dyDescent="0.25">
      <c r="A189" s="203" t="s">
        <v>21</v>
      </c>
      <c r="B189" s="204"/>
      <c r="C189" s="211"/>
      <c r="D189" s="99">
        <f t="array" ref="D189">SUMPRODUCT(('Grille automatisée'!$B$26:$CW$39=$A189)*('Grille automatisée'!$B$16:$CW$16=$D$176))</f>
        <v>0</v>
      </c>
      <c r="E189" s="100">
        <f t="shared" si="4"/>
        <v>0</v>
      </c>
      <c r="F189" s="99">
        <f t="array" ref="F189">SUMPRODUCT(('Grille automatisée'!$B$26:$CW$39=$A189)*('Grille automatisée'!$B$16:$CW$16=$F$176))</f>
        <v>0</v>
      </c>
      <c r="G189" s="100">
        <f t="shared" si="5"/>
        <v>0</v>
      </c>
      <c r="H189" s="99">
        <f t="array" ref="H189">SUMPRODUCT(('Grille automatisée'!$B$26:$CW$39=$A189)*('Grille automatisée'!$B$16:$CW$16=$H$176))</f>
        <v>0</v>
      </c>
      <c r="I189" s="100">
        <f t="shared" si="6"/>
        <v>0</v>
      </c>
      <c r="J189" s="99">
        <f t="array" ref="J189">SUMPRODUCT(('Grille automatisée'!$B$26:$CW$39=$A189)*('Grille automatisée'!$B$16:$CW$16=$J$176))</f>
        <v>0</v>
      </c>
      <c r="K189" s="100">
        <f t="shared" si="7"/>
        <v>0</v>
      </c>
    </row>
    <row r="190" spans="1:11" x14ac:dyDescent="0.25">
      <c r="A190" s="203" t="s">
        <v>64</v>
      </c>
      <c r="B190" s="204"/>
      <c r="C190" s="211"/>
      <c r="D190" s="99">
        <f t="array" ref="D190">SUMPRODUCT(('Grille automatisée'!$B$26:$CW$39=$A190)*('Grille automatisée'!$B$16:$CW$16=$D$176))</f>
        <v>0</v>
      </c>
      <c r="E190" s="100">
        <f t="shared" si="4"/>
        <v>0</v>
      </c>
      <c r="F190" s="99">
        <f t="array" ref="F190">SUMPRODUCT(('Grille automatisée'!$B$26:$CW$39=$A190)*('Grille automatisée'!$B$16:$CW$16=$F$176))</f>
        <v>0</v>
      </c>
      <c r="G190" s="100">
        <f t="shared" si="5"/>
        <v>0</v>
      </c>
      <c r="H190" s="99">
        <f t="array" ref="H190">SUMPRODUCT(('Grille automatisée'!$B$26:$CW$39=$A190)*('Grille automatisée'!$B$16:$CW$16=$H$176))</f>
        <v>0</v>
      </c>
      <c r="I190" s="100">
        <f t="shared" si="6"/>
        <v>0</v>
      </c>
      <c r="J190" s="99">
        <f t="array" ref="J190">SUMPRODUCT(('Grille automatisée'!$B$26:$CW$39=$A190)*('Grille automatisée'!$B$16:$CW$16=$J$176))</f>
        <v>0</v>
      </c>
      <c r="K190" s="100">
        <f t="shared" si="7"/>
        <v>0</v>
      </c>
    </row>
    <row r="191" spans="1:11" x14ac:dyDescent="0.25">
      <c r="A191" s="203" t="s">
        <v>18</v>
      </c>
      <c r="B191" s="204"/>
      <c r="C191" s="211"/>
      <c r="D191" s="99">
        <f t="array" ref="D191">SUMPRODUCT(('Grille automatisée'!$B$26:$CW$39=$A191)*('Grille automatisée'!$B$16:$CW$16=$D$176))</f>
        <v>0</v>
      </c>
      <c r="E191" s="100">
        <f t="shared" si="4"/>
        <v>0</v>
      </c>
      <c r="F191" s="99">
        <f t="array" ref="F191">SUMPRODUCT(('Grille automatisée'!$B$26:$CW$39=$A191)*('Grille automatisée'!$B$16:$CW$16=$F$176))</f>
        <v>0</v>
      </c>
      <c r="G191" s="100">
        <f t="shared" si="5"/>
        <v>0</v>
      </c>
      <c r="H191" s="99">
        <f t="array" ref="H191">SUMPRODUCT(('Grille automatisée'!$B$26:$CW$39=$A191)*('Grille automatisée'!$B$16:$CW$16=$H$176))</f>
        <v>0</v>
      </c>
      <c r="I191" s="100">
        <f t="shared" si="6"/>
        <v>0</v>
      </c>
      <c r="J191" s="99">
        <f t="array" ref="J191">SUMPRODUCT(('Grille automatisée'!$B$26:$CW$39=$A191)*('Grille automatisée'!$B$16:$CW$16=$J$176))</f>
        <v>0</v>
      </c>
      <c r="K191" s="100">
        <f t="shared" si="7"/>
        <v>0</v>
      </c>
    </row>
    <row r="192" spans="1:11" x14ac:dyDescent="0.25">
      <c r="A192" s="203" t="s">
        <v>65</v>
      </c>
      <c r="B192" s="204"/>
      <c r="C192" s="211"/>
      <c r="D192" s="99">
        <f t="array" ref="D192">SUMPRODUCT(('Grille automatisée'!$B$26:$CW$39=$A192)*('Grille automatisée'!$B$16:$CW$16=$D$176))</f>
        <v>0</v>
      </c>
      <c r="E192" s="100">
        <f t="shared" si="4"/>
        <v>0</v>
      </c>
      <c r="F192" s="99">
        <f t="array" ref="F192">SUMPRODUCT(('Grille automatisée'!$B$26:$CW$39=$A192)*('Grille automatisée'!$B$16:$CW$16=$F$176))</f>
        <v>0</v>
      </c>
      <c r="G192" s="100">
        <f t="shared" si="5"/>
        <v>0</v>
      </c>
      <c r="H192" s="99">
        <f t="array" ref="H192">SUMPRODUCT(('Grille automatisée'!$B$26:$CW$39=$A192)*('Grille automatisée'!$B$16:$CW$16=$H$176))</f>
        <v>0</v>
      </c>
      <c r="I192" s="100">
        <f t="shared" si="6"/>
        <v>0</v>
      </c>
      <c r="J192" s="99">
        <f t="array" ref="J192">SUMPRODUCT(('Grille automatisée'!$B$26:$CW$39=$A192)*('Grille automatisée'!$B$16:$CW$16=$J$176))</f>
        <v>0</v>
      </c>
      <c r="K192" s="100">
        <f t="shared" si="7"/>
        <v>0</v>
      </c>
    </row>
    <row r="193" spans="1:11" x14ac:dyDescent="0.25">
      <c r="A193" s="203" t="s">
        <v>15</v>
      </c>
      <c r="B193" s="204"/>
      <c r="C193" s="211"/>
      <c r="D193" s="99">
        <f t="array" ref="D193">SUMPRODUCT(('Grille automatisée'!$B$26:$CW$39=$A193)*('Grille automatisée'!$B$16:$CW$16=$D$176))</f>
        <v>0</v>
      </c>
      <c r="E193" s="100">
        <f t="shared" si="4"/>
        <v>0</v>
      </c>
      <c r="F193" s="99">
        <f t="array" ref="F193">SUMPRODUCT(('Grille automatisée'!$B$26:$CW$39=$A193)*('Grille automatisée'!$B$16:$CW$16=$F$176))</f>
        <v>0</v>
      </c>
      <c r="G193" s="100">
        <f t="shared" si="5"/>
        <v>0</v>
      </c>
      <c r="H193" s="99">
        <f t="array" ref="H193">SUMPRODUCT(('Grille automatisée'!$B$26:$CW$39=$A193)*('Grille automatisée'!$B$16:$CW$16=$H$176))</f>
        <v>0</v>
      </c>
      <c r="I193" s="100">
        <f t="shared" si="6"/>
        <v>0</v>
      </c>
      <c r="J193" s="99">
        <f t="array" ref="J193">SUMPRODUCT(('Grille automatisée'!$B$26:$CW$39=$A193)*('Grille automatisée'!$B$16:$CW$16=$J$176))</f>
        <v>0</v>
      </c>
      <c r="K193" s="100">
        <f t="shared" si="7"/>
        <v>0</v>
      </c>
    </row>
    <row r="194" spans="1:11" x14ac:dyDescent="0.25">
      <c r="A194" s="203" t="s">
        <v>31</v>
      </c>
      <c r="B194" s="204"/>
      <c r="C194" s="211"/>
      <c r="D194" s="99">
        <f t="array" ref="D194">SUMPRODUCT(('Grille automatisée'!$B$26:$CW$39=$A194)*('Grille automatisée'!$B$16:$CW$16=$D$176))</f>
        <v>0</v>
      </c>
      <c r="E194" s="100">
        <f t="shared" si="4"/>
        <v>0</v>
      </c>
      <c r="F194" s="99">
        <f t="array" ref="F194">SUMPRODUCT(('Grille automatisée'!$B$26:$CW$39=$A194)*('Grille automatisée'!$B$16:$CW$16=$F$176))</f>
        <v>0</v>
      </c>
      <c r="G194" s="100">
        <f t="shared" si="5"/>
        <v>0</v>
      </c>
      <c r="H194" s="99">
        <f t="array" ref="H194">SUMPRODUCT(('Grille automatisée'!$B$26:$CW$39=$A194)*('Grille automatisée'!$B$16:$CW$16=$H$176))</f>
        <v>0</v>
      </c>
      <c r="I194" s="100">
        <f t="shared" si="6"/>
        <v>0</v>
      </c>
      <c r="J194" s="99">
        <f t="array" ref="J194">SUMPRODUCT(('Grille automatisée'!$B$26:$CW$39=$A194)*('Grille automatisée'!$B$16:$CW$16=$J$176))</f>
        <v>0</v>
      </c>
      <c r="K194" s="100">
        <f t="shared" si="7"/>
        <v>0</v>
      </c>
    </row>
    <row r="195" spans="1:11" x14ac:dyDescent="0.25">
      <c r="A195" s="203" t="s">
        <v>63</v>
      </c>
      <c r="B195" s="204"/>
      <c r="C195" s="211"/>
      <c r="D195" s="99">
        <f t="array" ref="D195">SUMPRODUCT(('Grille automatisée'!$B$26:$CW$39=$A195)*('Grille automatisée'!$B$16:$CW$16=$D$176))</f>
        <v>0</v>
      </c>
      <c r="E195" s="100">
        <f t="shared" si="4"/>
        <v>0</v>
      </c>
      <c r="F195" s="99">
        <f t="array" ref="F195">SUMPRODUCT(('Grille automatisée'!$B$26:$CW$39=$A195)*('Grille automatisée'!$B$16:$CW$16=$F$176))</f>
        <v>0</v>
      </c>
      <c r="G195" s="100">
        <f t="shared" si="5"/>
        <v>0</v>
      </c>
      <c r="H195" s="99">
        <f t="array" ref="H195">SUMPRODUCT(('Grille automatisée'!$B$26:$CW$39=$A195)*('Grille automatisée'!$B$16:$CW$16=$H$176))</f>
        <v>0</v>
      </c>
      <c r="I195" s="100">
        <f t="shared" si="6"/>
        <v>0</v>
      </c>
      <c r="J195" s="99">
        <f t="array" ref="J195">SUMPRODUCT(('Grille automatisée'!$B$26:$CW$39=$A195)*('Grille automatisée'!$B$16:$CW$16=$J$176))</f>
        <v>0</v>
      </c>
      <c r="K195" s="100">
        <f t="shared" si="7"/>
        <v>0</v>
      </c>
    </row>
    <row r="196" spans="1:11" x14ac:dyDescent="0.25">
      <c r="A196" s="203" t="s">
        <v>32</v>
      </c>
      <c r="B196" s="204"/>
      <c r="C196" s="211"/>
      <c r="D196" s="99">
        <f t="array" ref="D196">SUMPRODUCT(('Grille automatisée'!$B$26:$CW$39=$A196)*('Grille automatisée'!$B$16:$CW$16=$D$176))</f>
        <v>0</v>
      </c>
      <c r="E196" s="100">
        <f t="shared" si="4"/>
        <v>0</v>
      </c>
      <c r="F196" s="99">
        <f t="array" ref="F196">SUMPRODUCT(('Grille automatisée'!$B$26:$CW$39=$A196)*('Grille automatisée'!$B$16:$CW$16=$F$176))</f>
        <v>0</v>
      </c>
      <c r="G196" s="100">
        <f t="shared" si="5"/>
        <v>0</v>
      </c>
      <c r="H196" s="99">
        <f t="array" ref="H196">SUMPRODUCT(('Grille automatisée'!$B$26:$CW$39=$A196)*('Grille automatisée'!$B$16:$CW$16=$H$176))</f>
        <v>0</v>
      </c>
      <c r="I196" s="100">
        <f t="shared" si="6"/>
        <v>0</v>
      </c>
      <c r="J196" s="99">
        <f t="array" ref="J196">SUMPRODUCT(('Grille automatisée'!$B$26:$CW$39=$A196)*('Grille automatisée'!$B$16:$CW$16=$J$176))</f>
        <v>0</v>
      </c>
      <c r="K196" s="100">
        <f t="shared" si="7"/>
        <v>0</v>
      </c>
    </row>
    <row r="197" spans="1:11" x14ac:dyDescent="0.25">
      <c r="A197" s="203" t="s">
        <v>30</v>
      </c>
      <c r="B197" s="204"/>
      <c r="C197" s="211"/>
      <c r="D197" s="99">
        <f t="array" ref="D197">SUMPRODUCT(('Grille automatisée'!$B$26:$CW$39=$A197)*('Grille automatisée'!$B$16:$CW$16=$D$176))</f>
        <v>0</v>
      </c>
      <c r="E197" s="100">
        <f t="shared" si="4"/>
        <v>0</v>
      </c>
      <c r="F197" s="99">
        <f t="array" ref="F197">SUMPRODUCT(('Grille automatisée'!$B$26:$CW$39=$A197)*('Grille automatisée'!$B$16:$CW$16=$F$176))</f>
        <v>0</v>
      </c>
      <c r="G197" s="100">
        <f t="shared" si="5"/>
        <v>0</v>
      </c>
      <c r="H197" s="99">
        <f t="array" ref="H197">SUMPRODUCT(('Grille automatisée'!$B$26:$CW$39=$A197)*('Grille automatisée'!$B$16:$CW$16=$H$176))</f>
        <v>0</v>
      </c>
      <c r="I197" s="100">
        <f t="shared" si="6"/>
        <v>0</v>
      </c>
      <c r="J197" s="99">
        <f t="array" ref="J197">SUMPRODUCT(('Grille automatisée'!$B$26:$CW$39=$A197)*('Grille automatisée'!$B$16:$CW$16=$J$176))</f>
        <v>0</v>
      </c>
      <c r="K197" s="100">
        <f t="shared" si="7"/>
        <v>0</v>
      </c>
    </row>
    <row r="198" spans="1:11" x14ac:dyDescent="0.25">
      <c r="A198" s="203" t="s">
        <v>19</v>
      </c>
      <c r="B198" s="204"/>
      <c r="C198" s="211"/>
      <c r="D198" s="99">
        <f t="array" ref="D198">SUMPRODUCT(('Grille automatisée'!$B$26:$CW$39=$A198)*('Grille automatisée'!$B$16:$CW$16=$D$176))</f>
        <v>0</v>
      </c>
      <c r="E198" s="100">
        <f t="shared" si="4"/>
        <v>0</v>
      </c>
      <c r="F198" s="99">
        <f t="array" ref="F198">SUMPRODUCT(('Grille automatisée'!$B$26:$CW$39=$A198)*('Grille automatisée'!$B$16:$CW$16=$F$176))</f>
        <v>0</v>
      </c>
      <c r="G198" s="100">
        <f t="shared" si="5"/>
        <v>0</v>
      </c>
      <c r="H198" s="99">
        <f t="array" ref="H198">SUMPRODUCT(('Grille automatisée'!$B$26:$CW$39=$A198)*('Grille automatisée'!$B$16:$CW$16=$H$176))</f>
        <v>0</v>
      </c>
      <c r="I198" s="100">
        <f t="shared" si="6"/>
        <v>0</v>
      </c>
      <c r="J198" s="99">
        <f t="array" ref="J198">SUMPRODUCT(('Grille automatisée'!$B$26:$CW$39=$A198)*('Grille automatisée'!$B$16:$CW$16=$J$176))</f>
        <v>0</v>
      </c>
      <c r="K198" s="100">
        <f t="shared" si="7"/>
        <v>0</v>
      </c>
    </row>
    <row r="199" spans="1:11" x14ac:dyDescent="0.25">
      <c r="A199" s="205" t="s">
        <v>61</v>
      </c>
      <c r="B199" s="206"/>
      <c r="C199" s="264"/>
      <c r="D199" s="101">
        <f t="array" ref="D199">SUMPRODUCT(('Grille automatisée'!$B$26:$CW$39=$A199)*('Grille automatisée'!$B$16:$CW$16=$D$176))</f>
        <v>0</v>
      </c>
      <c r="E199" s="102">
        <f t="shared" si="4"/>
        <v>0</v>
      </c>
      <c r="F199" s="101">
        <f t="array" ref="F199">SUMPRODUCT(('Grille automatisée'!$B$26:$CW$39=$A199)*('Grille automatisée'!$B$16:$CW$16=$F$176))</f>
        <v>0</v>
      </c>
      <c r="G199" s="102">
        <f t="shared" si="5"/>
        <v>0</v>
      </c>
      <c r="H199" s="101">
        <f t="array" ref="H199">SUMPRODUCT(('Grille automatisée'!$B$26:$CW$39=$A199)*('Grille automatisée'!$B$16:$CW$16=$H$176))</f>
        <v>0</v>
      </c>
      <c r="I199" s="102">
        <f t="shared" si="6"/>
        <v>0</v>
      </c>
      <c r="J199" s="101">
        <f t="array" ref="J199">SUMPRODUCT(('Grille automatisée'!$B$26:$CW$39=$A199)*('Grille automatisée'!$B$16:$CW$16=$J$176))</f>
        <v>0</v>
      </c>
      <c r="K199" s="102">
        <f t="shared" si="7"/>
        <v>0</v>
      </c>
    </row>
    <row r="200" spans="1:11" x14ac:dyDescent="0.25">
      <c r="A200" s="70"/>
      <c r="B200" s="70"/>
      <c r="C200" s="70"/>
      <c r="D200" s="8"/>
      <c r="E200" s="72"/>
      <c r="F200" s="8"/>
      <c r="G200" s="72"/>
      <c r="H200" s="8"/>
      <c r="I200" s="72"/>
      <c r="J200" s="8"/>
      <c r="K200" s="72"/>
    </row>
    <row r="201" spans="1:11" x14ac:dyDescent="0.25">
      <c r="A201" s="70"/>
      <c r="B201" s="70"/>
      <c r="C201" s="70"/>
      <c r="D201" s="8"/>
      <c r="E201" s="72"/>
      <c r="F201" s="8"/>
      <c r="G201" s="72"/>
      <c r="H201" s="8"/>
      <c r="I201" s="72"/>
      <c r="J201" s="8"/>
      <c r="K201" s="72"/>
    </row>
    <row r="202" spans="1:11" ht="16.5" customHeight="1" x14ac:dyDescent="0.25">
      <c r="A202" s="189" t="s">
        <v>37</v>
      </c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</row>
    <row r="203" spans="1:11" s="7" customFormat="1" x14ac:dyDescent="0.25">
      <c r="A203" s="111"/>
      <c r="B203" s="111"/>
      <c r="C203" s="111"/>
      <c r="D203" s="111"/>
      <c r="E203" s="111"/>
    </row>
    <row r="204" spans="1:11" ht="40.5" customHeight="1" x14ac:dyDescent="0.25">
      <c r="A204" s="182" t="s">
        <v>122</v>
      </c>
      <c r="B204" s="183"/>
      <c r="C204" s="184"/>
      <c r="D204" s="202" t="s">
        <v>50</v>
      </c>
      <c r="E204" s="181"/>
      <c r="F204" s="181" t="s">
        <v>3</v>
      </c>
      <c r="G204" s="181"/>
      <c r="H204" s="181" t="s">
        <v>14</v>
      </c>
      <c r="I204" s="181"/>
      <c r="J204" s="181" t="s">
        <v>186</v>
      </c>
      <c r="K204" s="181"/>
    </row>
    <row r="205" spans="1:11" x14ac:dyDescent="0.25">
      <c r="A205" s="185"/>
      <c r="B205" s="186"/>
      <c r="C205" s="187"/>
      <c r="D205" s="134" t="s">
        <v>227</v>
      </c>
      <c r="E205" s="96" t="s">
        <v>33</v>
      </c>
      <c r="F205" s="95" t="s">
        <v>227</v>
      </c>
      <c r="G205" s="96" t="s">
        <v>33</v>
      </c>
      <c r="H205" s="95" t="s">
        <v>227</v>
      </c>
      <c r="I205" s="96" t="s">
        <v>33</v>
      </c>
      <c r="J205" s="95" t="s">
        <v>227</v>
      </c>
      <c r="K205" s="96" t="s">
        <v>33</v>
      </c>
    </row>
    <row r="206" spans="1:11" x14ac:dyDescent="0.25">
      <c r="A206" s="203" t="s">
        <v>229</v>
      </c>
      <c r="B206" s="204"/>
      <c r="C206" s="204"/>
      <c r="D206" s="112">
        <f t="array" ref="D206">SUMPRODUCT(('Grille automatisée'!$B$46:$CW$46="Conforme")*('Grille automatisée'!$B$16:$CW$16=$D$204))</f>
        <v>0</v>
      </c>
      <c r="E206" s="113" t="str">
        <f>IFERROR(Résultats!$D206/(COUNTIFS('Grille automatisée'!$B$46:$CW$46,"Conforme",'Grille automatisée'!$B$16:$CW$16,Résultats!$D$204)+COUNTIFS('Grille automatisée'!$B$46:$CW$46,"Non conforme",'Grille automatisée'!$B$16:$CW$16,Résultats!$D$204)),"NA")</f>
        <v>NA</v>
      </c>
      <c r="F206" s="112">
        <f t="array" ref="F206">SUMPRODUCT(('Grille automatisée'!$B$46:$CW$46="Conforme")*('Grille automatisée'!$B$16:$CW$16=$F$204))</f>
        <v>0</v>
      </c>
      <c r="G206" s="113" t="str">
        <f>IFERROR(Résultats!$F206/(COUNTIFS('Grille automatisée'!$B$46:$CW$46,"Conforme",'Grille automatisée'!$B$16:$CW$16,Résultats!$F$204)+COUNTIFS('Grille automatisée'!$B$46:$CW$46,"Non conforme",'Grille automatisée'!$B$16:$CW$16,Résultats!$F$204)),"NA")</f>
        <v>NA</v>
      </c>
      <c r="H206" s="112">
        <f t="array" ref="H206">SUMPRODUCT(('Grille automatisée'!$B$46:$CW$46="Conforme")*('Grille automatisée'!$B$16:$CW$16=$H$204))</f>
        <v>0</v>
      </c>
      <c r="I206" s="113" t="str">
        <f>IFERROR(Résultats!$H206/(COUNTIFS('Grille automatisée'!$B$46:$CW$46,"Conforme",'Grille automatisée'!$B$16:$CW$16,Résultats!$H$204)+COUNTIFS('Grille automatisée'!$B$46:$CW$46,"Non conforme",'Grille automatisée'!$B$16:$CW$16,Résultats!$H$204)),"NA")</f>
        <v>NA</v>
      </c>
      <c r="J206" s="112">
        <f t="array" ref="J206">SUMPRODUCT(('Grille automatisée'!$B$46:$CW$46="Conforme")*('Grille automatisée'!$B$16:$CW$16=$J$204))</f>
        <v>0</v>
      </c>
      <c r="K206" s="113" t="str">
        <f>IFERROR(Résultats!$J206/(COUNTIFS('Grille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07" spans="1:11" x14ac:dyDescent="0.25">
      <c r="A207" s="203" t="s">
        <v>230</v>
      </c>
      <c r="B207" s="204"/>
      <c r="C207" s="204"/>
      <c r="D207" s="114">
        <f t="array" ref="D207">SUMPRODUCT(('Grille automatisée'!$B$47:$CW$47="Conforme")*('Grille automatisée'!$B$16:$CW$16=$D$204))</f>
        <v>0</v>
      </c>
      <c r="E207" s="115" t="str">
        <f>IFERROR(Résultats!$D207/(COUNTIFS('Grille automatisée'!$B$46:$CW$46,"Conforme",'Grille automatisée'!$B$16:$CW$16,Résultats!$D$204)+COUNTIFS('Grille automatisée'!$B$46:$CW$46,"Non conforme",'Grille automatisée'!$B$16:$CW$16,Résultats!$D$204)),"NA")</f>
        <v>NA</v>
      </c>
      <c r="F207" s="114">
        <f t="array" ref="F207">SUMPRODUCT(('Grille automatisée'!$B$47:$CW$47="Conforme")*('Grille automatisée'!$B$16:$CW$16=$F$204))</f>
        <v>0</v>
      </c>
      <c r="G207" s="115" t="str">
        <f>IFERROR(Résultats!$F207/(COUNTIFS('Grille automatisée'!$B$46:$CW$46,"Conforme",'Grille automatisée'!$B$16:$CW$16,Résultats!$F$204)+COUNTIFS('Grille automatisée'!$B$46:$CW$46,"Non conforme",'Grille automatisée'!$B$16:$CW$16,Résultats!$F$204)),"NA")</f>
        <v>NA</v>
      </c>
      <c r="H207" s="114">
        <f t="array" ref="H207">SUMPRODUCT(('Grille automatisée'!$B$47:$CW$47="Conforme")*('Grille automatisée'!$B$16:$CW$16=$H$204))</f>
        <v>0</v>
      </c>
      <c r="I207" s="115" t="str">
        <f>IFERROR(Résultats!$H207/(COUNTIFS('Grille automatisée'!$B$46:$CW$46,"Conforme",'Grille automatisée'!$B$16:$CW$16,Résultats!$H$204)+COUNTIFS('Grille automatisée'!$B$46:$CW$46,"Non conforme",'Grille automatisée'!$B$16:$CW$16,Résultats!$H$204)),"NA")</f>
        <v>NA</v>
      </c>
      <c r="J207" s="114">
        <f t="array" ref="J207">SUMPRODUCT(('Grille automatisée'!$B$47:$CW$47="Conforme")*('Grille automatisée'!$B$16:$CW$16=$J$204))</f>
        <v>0</v>
      </c>
      <c r="K207" s="115" t="str">
        <f>IFERROR(Résultats!$J207/(COUNTIFS('Grille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08" spans="1:11" x14ac:dyDescent="0.25">
      <c r="A208" s="203" t="s">
        <v>231</v>
      </c>
      <c r="B208" s="204"/>
      <c r="C208" s="204"/>
      <c r="D208" s="114">
        <f t="array" ref="D208">SUMPRODUCT(('Grille automatisée'!$B$48:$CW$48="Conforme")*('Grille automatisée'!$B$16:$CW$16=$D$204))</f>
        <v>0</v>
      </c>
      <c r="E208" s="115" t="str">
        <f>IFERROR(Résultats!$D208/(COUNTIFS('Grille automatisée'!$B$46:$CW$46,"Conforme",'Grille automatisée'!$B$16:$CW$16,Résultats!$D$204)+COUNTIFS('Grille automatisée'!$B$46:$CW$46,"Non conforme",'Grille automatisée'!$B$16:$CW$16,Résultats!$D$204)),"NA")</f>
        <v>NA</v>
      </c>
      <c r="F208" s="114">
        <f t="array" ref="F208">SUMPRODUCT(('Grille automatisée'!$B$48:$CW$48="Conforme")*('Grille automatisée'!$B$16:$CW$16=$F$204))</f>
        <v>0</v>
      </c>
      <c r="G208" s="115" t="str">
        <f>IFERROR(Résultats!$F208/(COUNTIFS('Grille automatisée'!$B$46:$CW$46,"Conforme",'Grille automatisée'!$B$16:$CW$16,Résultats!$F$204)+COUNTIFS('Grille automatisée'!$B$46:$CW$46,"Non conforme",'Grille automatisée'!$B$16:$CW$16,Résultats!$F$204)),"NA")</f>
        <v>NA</v>
      </c>
      <c r="H208" s="114">
        <f t="array" ref="H208">SUMPRODUCT(('Grille automatisée'!$B$48:$CW$48="Conforme")*('Grille automatisée'!$B$16:$CW$16=$H$204))</f>
        <v>0</v>
      </c>
      <c r="I208" s="115" t="str">
        <f>IFERROR(Résultats!$H208/(COUNTIFS('Grille automatisée'!$B$46:$CW$46,"Conforme",'Grille automatisée'!$B$16:$CW$16,Résultats!$H$204)+COUNTIFS('Grille automatisée'!$B$46:$CW$46,"Non conforme",'Grille automatisée'!$B$16:$CW$16,Résultats!$H$204)),"NA")</f>
        <v>NA</v>
      </c>
      <c r="J208" s="114">
        <f t="array" ref="J208">SUMPRODUCT(('Grille automatisée'!$B$48:$CW$48="Conforme")*('Grille automatisée'!$B$16:$CW$16=$J$204))</f>
        <v>0</v>
      </c>
      <c r="K208" s="115" t="str">
        <f>IFERROR(Résultats!$J208/(COUNTIFS('Grille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09" spans="1:11" x14ac:dyDescent="0.25">
      <c r="A209" s="203" t="s">
        <v>235</v>
      </c>
      <c r="B209" s="204"/>
      <c r="C209" s="204"/>
      <c r="D209" s="114">
        <f t="array" ref="D209">SUMPRODUCT(('Grille automatisée'!$B$49:$CW$49="Conforme")*('Grille automatisée'!$B$16:$CW$16=$D$204))</f>
        <v>0</v>
      </c>
      <c r="E209" s="115" t="str">
        <f>IFERROR(Résultats!$D209/(COUNTIFS('Grille automatisée'!$B$46:$CW$46,"Conforme",'Grille automatisée'!$B$16:$CW$16,Résultats!$D$204)+COUNTIFS('Grille automatisée'!$B$46:$CW$46,"Non conforme",'Grille automatisée'!$B$16:$CW$16,Résultats!$D$204)),"NA")</f>
        <v>NA</v>
      </c>
      <c r="F209" s="114">
        <f t="array" ref="F209">SUMPRODUCT(('Grille automatisée'!$B$49:$CW$49="Conforme")*('Grille automatisée'!$B$16:$CW$16=$F$204))</f>
        <v>0</v>
      </c>
      <c r="G209" s="115" t="str">
        <f>IFERROR(Résultats!$F209/(COUNTIFS('Grille automatisée'!$B$46:$CW$46,"Conforme",'Grille automatisée'!$B$16:$CW$16,Résultats!$F$204)+COUNTIFS('Grille automatisée'!$B$46:$CW$46,"Non conforme",'Grille automatisée'!$B$16:$CW$16,Résultats!$F$204)),"NA")</f>
        <v>NA</v>
      </c>
      <c r="H209" s="114">
        <f t="array" ref="H209">SUMPRODUCT(('Grille automatisée'!$B$49:$CW$49="Conforme")*('Grille automatisée'!$B$16:$CW$16=$H$204))</f>
        <v>0</v>
      </c>
      <c r="I209" s="115" t="str">
        <f>IFERROR(Résultats!$H209/(COUNTIFS('Grille automatisée'!$B$46:$CW$46,"Conforme",'Grille automatisée'!$B$16:$CW$16,Résultats!$H$204)+COUNTIFS('Grille automatisée'!$B$46:$CW$46,"Non conforme",'Grille automatisée'!$B$16:$CW$16,Résultats!$H$204)),"NA")</f>
        <v>NA</v>
      </c>
      <c r="J209" s="114">
        <f t="array" ref="J209">SUMPRODUCT(('Grille automatisée'!$B$49:$CW$49="Conforme")*('Grille automatisée'!$B$16:$CW$16=$J$204))</f>
        <v>0</v>
      </c>
      <c r="K209" s="115" t="str">
        <f>IFERROR(Résultats!$J209/(COUNTIFS('Grille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10" spans="1:11" x14ac:dyDescent="0.25">
      <c r="A210" s="205" t="s">
        <v>232</v>
      </c>
      <c r="B210" s="206"/>
      <c r="C210" s="206"/>
      <c r="D210" s="116">
        <f t="array" ref="D210">SUMPRODUCT(('Grille automatisée'!$B$50:$CW$50="Conforme")*('Grille automatisée'!$B$16:$CW$16=$D$204))</f>
        <v>0</v>
      </c>
      <c r="E210" s="117" t="str">
        <f>IFERROR(Résultats!$D210/(COUNTIFS('Grille automatisée'!$B$46:$CW$46,"Conforme",'Grille automatisée'!$B$16:$CW$16,Résultats!$D$204)+COUNTIFS('Grille automatisée'!$B$46:$CW$46,"Non conforme",'Grille automatisée'!$B$16:$CW$16,Résultats!$D$204)),"NA")</f>
        <v>NA</v>
      </c>
      <c r="F210" s="116">
        <f t="array" ref="F210">SUMPRODUCT(('Grille automatisée'!$B$50:$CW$50="Conforme")*('Grille automatisée'!$B$16:$CW$16=$F$204))</f>
        <v>0</v>
      </c>
      <c r="G210" s="117" t="str">
        <f>IFERROR(Résultats!$F210/(COUNTIFS('Grille automatisée'!$B$46:$CW$46,"Conforme",'Grille automatisée'!$B$16:$CW$16,Résultats!$F$204)+COUNTIFS('Grille automatisée'!$B$46:$CW$46,"Non conforme",'Grille automatisée'!$B$16:$CW$16,Résultats!$F$204)),"NA")</f>
        <v>NA</v>
      </c>
      <c r="H210" s="116">
        <f t="array" ref="H210">SUMPRODUCT(('Grille automatisée'!$B$50:$CW$50="Conforme")*('Grille automatisée'!$B$16:$CW$16=$H$204))</f>
        <v>0</v>
      </c>
      <c r="I210" s="117" t="str">
        <f>IFERROR(Résultats!$H210/(COUNTIFS('Grille automatisée'!$B$46:$CW$46,"Conforme",'Grille automatisée'!$B$16:$CW$16,Résultats!$H$204)+COUNTIFS('Grille automatisée'!$B$46:$CW$46,"Non conforme",'Grille automatisée'!$B$16:$CW$16,Résultats!$H$204)),"NA")</f>
        <v>NA</v>
      </c>
      <c r="J210" s="116">
        <f t="array" ref="J210">SUMPRODUCT(('Grille automatisée'!$B$50:$CW$50="Conforme")*('Grille automatisée'!$B$16:$CW$16=$J$204))</f>
        <v>0</v>
      </c>
      <c r="K210" s="117" t="str">
        <f>IFERROR(Résultats!$J210/(COUNTIFS('Grille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ht="39.75" customHeight="1" x14ac:dyDescent="0.25">
      <c r="A212" s="190" t="s">
        <v>62</v>
      </c>
      <c r="B212" s="191"/>
      <c r="C212" s="192"/>
      <c r="D212" s="202" t="s">
        <v>50</v>
      </c>
      <c r="E212" s="181"/>
      <c r="F212" s="181" t="s">
        <v>3</v>
      </c>
      <c r="G212" s="181"/>
      <c r="H212" s="181" t="s">
        <v>14</v>
      </c>
      <c r="I212" s="181"/>
      <c r="J212" s="181" t="s">
        <v>186</v>
      </c>
      <c r="K212" s="181"/>
    </row>
    <row r="213" spans="1:11" x14ac:dyDescent="0.25">
      <c r="A213" s="193"/>
      <c r="B213" s="194"/>
      <c r="C213" s="195"/>
      <c r="D213" s="134" t="s">
        <v>227</v>
      </c>
      <c r="E213" s="96" t="s">
        <v>33</v>
      </c>
      <c r="F213" s="95" t="s">
        <v>227</v>
      </c>
      <c r="G213" s="96" t="s">
        <v>33</v>
      </c>
      <c r="H213" s="95" t="s">
        <v>227</v>
      </c>
      <c r="I213" s="96" t="s">
        <v>33</v>
      </c>
      <c r="J213" s="95" t="s">
        <v>227</v>
      </c>
      <c r="K213" s="96" t="s">
        <v>33</v>
      </c>
    </row>
    <row r="214" spans="1:11" x14ac:dyDescent="0.25">
      <c r="A214" s="212" t="s">
        <v>229</v>
      </c>
      <c r="B214" s="204"/>
      <c r="C214" s="204"/>
      <c r="D214" s="112">
        <f t="array" ref="D214">SUMPRODUCT(('Grille automatisée'!$B$52:$CW$52="Conforme")*('Grille automatisée'!$B$16:$CW$16=$D$212))</f>
        <v>0</v>
      </c>
      <c r="E214" s="113" t="str">
        <f>IFERROR(Résultats!$D214/(COUNTIFS('Grille automatisée'!$B$52:$CW$52,"Conforme",'Grille automatisée'!$B$16:$CW$16,Résultats!$D$212)+COUNTIFS('Grille automatisée'!$B$52:$CW$52,"Non conforme",'Grille automatisée'!$B$16:$CW$16,Résultats!$D$212)),"NA")</f>
        <v>NA</v>
      </c>
      <c r="F214" s="112">
        <f t="array" ref="F214">SUMPRODUCT(('Grille automatisée'!$B$52:$CW$52="Conforme")*('Grille automatisée'!$B$16:$CW$16=$F$212))</f>
        <v>0</v>
      </c>
      <c r="G214" s="113" t="str">
        <f>IFERROR(Résultats!$F214/(COUNTIFS('Grille automatisée'!$B$52:$CW$52,"Conforme",'Grille automatisée'!$B$16:$CW$16,Résultats!$F$212)+COUNTIFS('Grille automatisée'!$B$52:$CW$52,"Non conforme",'Grille automatisée'!$B$16:$CW$16,Résultats!$F$212)),"NA")</f>
        <v>NA</v>
      </c>
      <c r="H214" s="112">
        <f t="array" ref="H214">SUMPRODUCT(('Grille automatisée'!$B$52:$CW$52="Conforme")*('Grille automatisée'!$B$16:$CW$16=$H$212))</f>
        <v>0</v>
      </c>
      <c r="I214" s="113" t="str">
        <f>IFERROR(Résultats!$H214/(COUNTIFS('Grille automatisée'!$B$52:$CW$52,"Conforme",'Grille automatisée'!$B$16:$CW$16,Résultats!$H$212)+COUNTIFS('Grille automatisée'!$B$52:$CW$52,"Non conforme",'Grille automatisée'!$B$16:$CW$16,Résultats!$H$212)),"NA")</f>
        <v>NA</v>
      </c>
      <c r="J214" s="112">
        <f t="array" ref="J214">SUMPRODUCT(('Grille automatisée'!$B$52:$CW$52="Conforme")*('Grille automatisée'!$B$16:$CW$16=$J$212))</f>
        <v>0</v>
      </c>
      <c r="K214" s="113" t="str">
        <f>IFERROR(Résultats!$J214/(COUNTIFS('Grille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5" spans="1:11" x14ac:dyDescent="0.25">
      <c r="A215" s="212" t="s">
        <v>230</v>
      </c>
      <c r="B215" s="204"/>
      <c r="C215" s="204"/>
      <c r="D215" s="114">
        <f t="array" ref="D215">SUMPRODUCT(('Grille automatisée'!$B$53:$CW$53="Conforme")*('Grille automatisée'!$B$16:$CW$16=$D$212))</f>
        <v>0</v>
      </c>
      <c r="E215" s="115" t="str">
        <f>IFERROR(Résultats!$D215/(COUNTIFS('Grille automatisée'!$B$52:$CW$52,"Conforme",'Grille automatisée'!$B$16:$CW$16,Résultats!$D$212)+COUNTIFS('Grille automatisée'!$B$52:$CW$52,"Non conforme",'Grille automatisée'!$B$16:$CW$16,Résultats!$D$212)),"NA")</f>
        <v>NA</v>
      </c>
      <c r="F215" s="114">
        <f t="array" ref="F215">SUMPRODUCT(('Grille automatisée'!$B$53:$CW$53="Conforme")*('Grille automatisée'!$B$16:$CW$16=$F$212))</f>
        <v>0</v>
      </c>
      <c r="G215" s="115" t="str">
        <f>IFERROR(Résultats!$F215/(COUNTIFS('Grille automatisée'!$B$52:$CW$52,"Conforme",'Grille automatisée'!$B$16:$CW$16,Résultats!$F$212)+COUNTIFS('Grille automatisée'!$B$52:$CW$52,"Non conforme",'Grille automatisée'!$B$16:$CW$16,Résultats!$F$212)),"NA")</f>
        <v>NA</v>
      </c>
      <c r="H215" s="114">
        <f t="array" ref="H215">SUMPRODUCT(('Grille automatisée'!$B$53:$CW$53="Conforme")*('Grille automatisée'!$B$16:$CW$16=$H$212))</f>
        <v>0</v>
      </c>
      <c r="I215" s="115" t="str">
        <f>IFERROR(Résultats!$H215/(COUNTIFS('Grille automatisée'!$B$52:$CW$52,"Conforme",'Grille automatisée'!$B$16:$CW$16,Résultats!$H$212)+COUNTIFS('Grille automatisée'!$B$52:$CW$52,"Non conforme",'Grille automatisée'!$B$16:$CW$16,Résultats!$H$212)),"NA")</f>
        <v>NA</v>
      </c>
      <c r="J215" s="114">
        <f t="array" ref="J215">SUMPRODUCT(('Grille automatisée'!$B$53:$CW$53="Conforme")*('Grille automatisée'!$B$16:$CW$16=$J$212))</f>
        <v>0</v>
      </c>
      <c r="K215" s="115" t="str">
        <f>IFERROR(Résultats!$J215/(COUNTIFS('Grille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6" spans="1:11" x14ac:dyDescent="0.25">
      <c r="A216" s="212" t="s">
        <v>231</v>
      </c>
      <c r="B216" s="204"/>
      <c r="C216" s="204"/>
      <c r="D216" s="114">
        <f t="array" ref="D216">SUMPRODUCT(('Grille automatisée'!$B$54:$CW$54="Conforme")*('Grille automatisée'!$B$16:$CW$16=$D$212))</f>
        <v>0</v>
      </c>
      <c r="E216" s="115" t="str">
        <f>IFERROR(Résultats!$D216/(COUNTIFS('Grille automatisée'!$B$52:$CW$52,"Conforme",'Grille automatisée'!$B$16:$CW$16,Résultats!$D$212)+COUNTIFS('Grille automatisée'!$B$52:$CW$52,"Non conforme",'Grille automatisée'!$B$16:$CW$16,Résultats!$D$212)),"NA")</f>
        <v>NA</v>
      </c>
      <c r="F216" s="114">
        <f t="array" ref="F216">SUMPRODUCT(('Grille automatisée'!$B$54:$CW$54="Conforme")*('Grille automatisée'!$B$16:$CW$16=$F$212))</f>
        <v>0</v>
      </c>
      <c r="G216" s="115" t="str">
        <f>IFERROR(Résultats!$F216/(COUNTIFS('Grille automatisée'!$B$52:$CW$52,"Conforme",'Grille automatisée'!$B$16:$CW$16,Résultats!$F$212)+COUNTIFS('Grille automatisée'!$B$52:$CW$52,"Non conforme",'Grille automatisée'!$B$16:$CW$16,Résultats!$F$212)),"NA")</f>
        <v>NA</v>
      </c>
      <c r="H216" s="114">
        <f t="array" ref="H216">SUMPRODUCT(('Grille automatisée'!$B$54:$CW$54="Conforme")*('Grille automatisée'!$B$16:$CW$16=$H$212))</f>
        <v>0</v>
      </c>
      <c r="I216" s="115" t="str">
        <f>IFERROR(Résultats!$H216/(COUNTIFS('Grille automatisée'!$B$52:$CW$52,"Conforme",'Grille automatisée'!$B$16:$CW$16,Résultats!$H$212)+COUNTIFS('Grille automatisée'!$B$52:$CW$52,"Non conforme",'Grille automatisée'!$B$16:$CW$16,Résultats!$H$212)),"NA")</f>
        <v>NA</v>
      </c>
      <c r="J216" s="114">
        <f t="array" ref="J216">SUMPRODUCT(('Grille automatisée'!$B$54:$CW$54="Conforme")*('Grille automatisée'!$B$16:$CW$16=$J$212))</f>
        <v>0</v>
      </c>
      <c r="K216" s="115" t="str">
        <f>IFERROR(Résultats!$J216/(COUNTIFS('Grille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7" spans="1:11" x14ac:dyDescent="0.25">
      <c r="A217" s="212" t="s">
        <v>235</v>
      </c>
      <c r="B217" s="204"/>
      <c r="C217" s="204"/>
      <c r="D217" s="114">
        <f t="array" ref="D217">SUMPRODUCT(('Grille automatisée'!$B$55:$CW$55="Conforme")*('Grille automatisée'!$B$16:$CW$16=$D$212))</f>
        <v>0</v>
      </c>
      <c r="E217" s="115" t="str">
        <f>IFERROR(Résultats!$D217/(COUNTIFS('Grille automatisée'!$B$52:$CW$52,"Conforme",'Grille automatisée'!$B$16:$CW$16,Résultats!$D$212)+COUNTIFS('Grille automatisée'!$B$52:$CW$52,"Non conforme",'Grille automatisée'!$B$16:$CW$16,Résultats!$D$212)),"NA")</f>
        <v>NA</v>
      </c>
      <c r="F217" s="114">
        <f t="array" ref="F217">SUMPRODUCT(('Grille automatisée'!$B$55:$CW$55="Conforme")*('Grille automatisée'!$B$16:$CW$16=$F$212))</f>
        <v>0</v>
      </c>
      <c r="G217" s="115" t="str">
        <f>IFERROR(Résultats!$F217/(COUNTIFS('Grille automatisée'!$B$52:$CW$52,"Conforme",'Grille automatisée'!$B$16:$CW$16,Résultats!$F$212)+COUNTIFS('Grille automatisée'!$B$52:$CW$52,"Non conforme",'Grille automatisée'!$B$16:$CW$16,Résultats!$F$212)),"NA")</f>
        <v>NA</v>
      </c>
      <c r="H217" s="114">
        <f t="array" ref="H217">SUMPRODUCT(('Grille automatisée'!$B$55:$CW$55="Conforme")*('Grille automatisée'!$B$16:$CW$16=$H$212))</f>
        <v>0</v>
      </c>
      <c r="I217" s="115" t="str">
        <f>IFERROR(Résultats!$H217/(COUNTIFS('Grille automatisée'!$B$52:$CW$52,"Conforme",'Grille automatisée'!$B$16:$CW$16,Résultats!$H$212)+COUNTIFS('Grille automatisée'!$B$52:$CW$52,"Non conforme",'Grille automatisée'!$B$16:$CW$16,Résultats!$H$212)),"NA")</f>
        <v>NA</v>
      </c>
      <c r="J217" s="114">
        <f t="array" ref="J217">SUMPRODUCT(('Grille automatisée'!$B$55:$CW$55="Conforme")*('Grille automatisée'!$B$16:$CW$16=$J$212))</f>
        <v>0</v>
      </c>
      <c r="K217" s="115" t="str">
        <f>IFERROR(Résultats!$J217/(COUNTIFS('Grille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8" spans="1:11" x14ac:dyDescent="0.25">
      <c r="A218" s="213" t="s">
        <v>232</v>
      </c>
      <c r="B218" s="214"/>
      <c r="C218" s="214"/>
      <c r="D218" s="116">
        <f t="array" ref="D218">SUMPRODUCT(('Grille automatisée'!$B$56:$CW$56="Conforme")*('Grille automatisée'!$B$16:$CW$16=$D$212))</f>
        <v>0</v>
      </c>
      <c r="E218" s="117" t="str">
        <f>IFERROR(Résultats!$D218/(COUNTIFS('Grille automatisée'!$B$52:$CW$52,"Conforme",'Grille automatisée'!$B$16:$CW$16,Résultats!$D$212)+COUNTIFS('Grille automatisée'!$B$52:$CW$52,"Non conforme",'Grille automatisée'!$B$16:$CW$16,Résultats!$D$212)),"NA")</f>
        <v>NA</v>
      </c>
      <c r="F218" s="116">
        <f t="array" ref="F218">SUMPRODUCT(('Grille automatisée'!$B$56:$CW$56="Conforme")*('Grille automatisée'!$B$16:$CW$16=$F$212))</f>
        <v>0</v>
      </c>
      <c r="G218" s="117" t="str">
        <f>IFERROR(Résultats!$F218/(COUNTIFS('Grille automatisée'!$B$52:$CW$52,"Conforme",'Grille automatisée'!$B$16:$CW$16,Résultats!$F$212)+COUNTIFS('Grille automatisée'!$B$52:$CW$52,"Non conforme",'Grille automatisée'!$B$16:$CW$16,Résultats!$F$212)),"NA")</f>
        <v>NA</v>
      </c>
      <c r="H218" s="116">
        <f t="array" ref="H218">SUMPRODUCT(('Grille automatisée'!$B$56:$CW$56="Conforme")*('Grille automatisée'!$B$16:$CW$16=$H$212))</f>
        <v>0</v>
      </c>
      <c r="I218" s="117" t="str">
        <f>IFERROR(Résultats!$H218/(COUNTIFS('Grille automatisée'!$B$52:$CW$52,"Conforme",'Grille automatisée'!$B$16:$CW$16,Résultats!$H$212)+COUNTIFS('Grille automatisée'!$B$52:$CW$52,"Non conforme",'Grille automatisée'!$B$16:$CW$16,Résultats!$H$212)),"NA")</f>
        <v>NA</v>
      </c>
      <c r="J218" s="116">
        <f t="array" ref="J218">SUMPRODUCT(('Grille automatisée'!$B$56:$CW$56="Conforme")*('Grille automatisée'!$B$16:$CW$16=$J$212))</f>
        <v>0</v>
      </c>
      <c r="K218" s="117" t="str">
        <f>IFERROR(Résultats!$J218/(COUNTIFS('Grille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ht="39.75" customHeight="1" x14ac:dyDescent="0.25">
      <c r="A220" s="196" t="s">
        <v>237</v>
      </c>
      <c r="B220" s="197"/>
      <c r="C220" s="198"/>
      <c r="D220" s="202" t="s">
        <v>50</v>
      </c>
      <c r="E220" s="181"/>
      <c r="F220" s="181" t="s">
        <v>3</v>
      </c>
      <c r="G220" s="181"/>
      <c r="H220" s="181" t="s">
        <v>14</v>
      </c>
      <c r="I220" s="181"/>
      <c r="J220" s="181" t="s">
        <v>186</v>
      </c>
      <c r="K220" s="181"/>
    </row>
    <row r="221" spans="1:11" x14ac:dyDescent="0.25">
      <c r="A221" s="199"/>
      <c r="B221" s="200"/>
      <c r="C221" s="201"/>
      <c r="D221" s="134" t="s">
        <v>227</v>
      </c>
      <c r="E221" s="96" t="s">
        <v>33</v>
      </c>
      <c r="F221" s="95" t="s">
        <v>227</v>
      </c>
      <c r="G221" s="96" t="s">
        <v>33</v>
      </c>
      <c r="H221" s="95" t="s">
        <v>227</v>
      </c>
      <c r="I221" s="96" t="s">
        <v>33</v>
      </c>
      <c r="J221" s="95" t="s">
        <v>227</v>
      </c>
      <c r="K221" s="96" t="s">
        <v>33</v>
      </c>
    </row>
    <row r="222" spans="1:11" x14ac:dyDescent="0.25">
      <c r="A222" s="212" t="s">
        <v>229</v>
      </c>
      <c r="B222" s="204"/>
      <c r="C222" s="204"/>
      <c r="D222" s="112">
        <f t="array" ref="D222">SUMPRODUCT(('Grille automatisée'!$B$58:$CW$58="Conforme")*('Grille automatisée'!$B$16:$CW$16=$D$220))</f>
        <v>0</v>
      </c>
      <c r="E222" s="113" t="str">
        <f>IFERROR(Résultats!$D222/(COUNTIFS('Grille automatisée'!$B$58:$CW$58,"Conforme",'Grille automatisée'!$B$16:$CW$16,Résultats!$D$220)+COUNTIFS('Grille automatisée'!$B$58:$CW$58,"Non conforme",'Grille automatisée'!$B$16:$CW$16,Résultats!$D$220)),"NA")</f>
        <v>NA</v>
      </c>
      <c r="F222" s="112">
        <f t="array" ref="F222">SUMPRODUCT(('Grille automatisée'!$B$58:$CW$58="Conforme")*('Grille automatisée'!$B$16:$CW$16=$F$220))</f>
        <v>0</v>
      </c>
      <c r="G222" s="113" t="str">
        <f>IFERROR(Résultats!$F222/(COUNTIFS('Grille automatisée'!$B$58:$CW$58,"Conforme",'Grille automatisée'!$B$16:$CW$16,Résultats!$F$220)+COUNTIFS('Grille automatisée'!$B$58:$CW$58,"Non conforme",'Grille automatisée'!$B$16:$CW$16,Résultats!$F$220)),"NA")</f>
        <v>NA</v>
      </c>
      <c r="H222" s="112">
        <f t="array" ref="H222">SUMPRODUCT(('Grille automatisée'!$B$58:$CW$58="Conforme")*('Grille automatisée'!$B$16:$CW$16=$H$220))</f>
        <v>0</v>
      </c>
      <c r="I222" s="113" t="str">
        <f>IFERROR(Résultats!$H222/(COUNTIFS('Grille automatisée'!$B$58:$CW$58,"Conforme",'Grille automatisée'!$B$16:$CW$16,Résultats!$H$220)+COUNTIFS('Grille automatisée'!$B$58:$CW$58,"Non conforme",'Grille automatisée'!$B$16:$CW$16,Résultats!$H$220)),"NA")</f>
        <v>NA</v>
      </c>
      <c r="J222" s="112">
        <f t="array" ref="J222">SUMPRODUCT(('Grille automatisée'!$B$58:$CW$58="Conforme")*('Grille automatisée'!$B$16:$CW$16=$J$220))</f>
        <v>0</v>
      </c>
      <c r="K222" s="113" t="str">
        <f>IFERROR(Résultats!$J222/(COUNTIFS('Grille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3" spans="1:11" x14ac:dyDescent="0.25">
      <c r="A223" s="212" t="s">
        <v>230</v>
      </c>
      <c r="B223" s="204"/>
      <c r="C223" s="204"/>
      <c r="D223" s="114">
        <f t="array" ref="D223">SUMPRODUCT(('Grille automatisée'!$B$59:$CW$59="Conforme")*('Grille automatisée'!$B$16:$CW$16=$D$220))</f>
        <v>0</v>
      </c>
      <c r="E223" s="115" t="str">
        <f>IFERROR(Résultats!$D223/(COUNTIFS('Grille automatisée'!$B$58:$CW$58,"Conforme",'Grille automatisée'!$B$16:$CW$16,Résultats!$D$220)+COUNTIFS('Grille automatisée'!$B$58:$CW$58,"Non conforme",'Grille automatisée'!$B$16:$CW$16,Résultats!$D$220)),"NA")</f>
        <v>NA</v>
      </c>
      <c r="F223" s="114">
        <f t="array" ref="F223">SUMPRODUCT(('Grille automatisée'!$B$59:$CW$59="Conforme")*('Grille automatisée'!$B$16:$CW$16=$F$220))</f>
        <v>0</v>
      </c>
      <c r="G223" s="115" t="str">
        <f>IFERROR(Résultats!$F223/(COUNTIFS('Grille automatisée'!$B$58:$CW$58,"Conforme",'Grille automatisée'!$B$16:$CW$16,Résultats!$F$220)+COUNTIFS('Grille automatisée'!$B$58:$CW$58,"Non conforme",'Grille automatisée'!$B$16:$CW$16,Résultats!$F$220)),"NA")</f>
        <v>NA</v>
      </c>
      <c r="H223" s="114">
        <f t="array" ref="H223">SUMPRODUCT(('Grille automatisée'!$B$59:$CW$59="Conforme")*('Grille automatisée'!$B$16:$CW$16=$H$220))</f>
        <v>0</v>
      </c>
      <c r="I223" s="115" t="str">
        <f>IFERROR(Résultats!$H223/(COUNTIFS('Grille automatisée'!$B$58:$CW$58,"Conforme",'Grille automatisée'!$B$16:$CW$16,Résultats!$H$220)+COUNTIFS('Grille automatisée'!$B$58:$CW$58,"Non conforme",'Grille automatisée'!$B$16:$CW$16,Résultats!$H$220)),"NA")</f>
        <v>NA</v>
      </c>
      <c r="J223" s="114">
        <f t="array" ref="J223">SUMPRODUCT(('Grille automatisée'!$B$59:$CW$59="Conforme")*('Grille automatisée'!$B$16:$CW$16=$J$220))</f>
        <v>0</v>
      </c>
      <c r="K223" s="115" t="str">
        <f>IFERROR(Résultats!$J223/(COUNTIFS('Grille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4" spans="1:11" x14ac:dyDescent="0.25">
      <c r="A224" s="212" t="s">
        <v>231</v>
      </c>
      <c r="B224" s="204"/>
      <c r="C224" s="204"/>
      <c r="D224" s="114">
        <f t="array" ref="D224">SUMPRODUCT(('Grille automatisée'!$B$60:$CW$60="Conforme")*('Grille automatisée'!$B$16:$CW$16=$D$220))</f>
        <v>0</v>
      </c>
      <c r="E224" s="115" t="str">
        <f>IFERROR(Résultats!$D224/(COUNTIFS('Grille automatisée'!$B$58:$CW$58,"Conforme",'Grille automatisée'!$B$16:$CW$16,Résultats!$D$220)+COUNTIFS('Grille automatisée'!$B$58:$CW$58,"Non conforme",'Grille automatisée'!$B$16:$CW$16,Résultats!$D$220)),"NA")</f>
        <v>NA</v>
      </c>
      <c r="F224" s="114">
        <f t="array" ref="F224">SUMPRODUCT(('Grille automatisée'!$B$60:$CW$60="Conforme")*('Grille automatisée'!$B$16:$CW$16=$F$220))</f>
        <v>0</v>
      </c>
      <c r="G224" s="115" t="str">
        <f>IFERROR(Résultats!$F224/(COUNTIFS('Grille automatisée'!$B$58:$CW$58,"Conforme",'Grille automatisée'!$B$16:$CW$16,Résultats!$F$220)+COUNTIFS('Grille automatisée'!$B$58:$CW$58,"Non conforme",'Grille automatisée'!$B$16:$CW$16,Résultats!$F$220)),"NA")</f>
        <v>NA</v>
      </c>
      <c r="H224" s="114">
        <f t="array" ref="H224">SUMPRODUCT(('Grille automatisée'!$B$60:$CW$60="Conforme")*('Grille automatisée'!$B$16:$CW$16=$H$220))</f>
        <v>0</v>
      </c>
      <c r="I224" s="115" t="str">
        <f>IFERROR(Résultats!$H224/(COUNTIFS('Grille automatisée'!$B$58:$CW$58,"Conforme",'Grille automatisée'!$B$16:$CW$16,Résultats!$H$220)+COUNTIFS('Grille automatisée'!$B$58:$CW$58,"Non conforme",'Grille automatisée'!$B$16:$CW$16,Résultats!$H$220)),"NA")</f>
        <v>NA</v>
      </c>
      <c r="J224" s="114">
        <f t="array" ref="J224">SUMPRODUCT(('Grille automatisée'!$B$60:$CW$60="Conforme")*('Grille automatisée'!$B$16:$CW$16=$J$220))</f>
        <v>0</v>
      </c>
      <c r="K224" s="115" t="str">
        <f>IFERROR(Résultats!$J224/(COUNTIFS('Grille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5" spans="1:11" x14ac:dyDescent="0.25">
      <c r="A225" s="212" t="s">
        <v>235</v>
      </c>
      <c r="B225" s="204"/>
      <c r="C225" s="204"/>
      <c r="D225" s="114">
        <f t="array" ref="D225">SUMPRODUCT(('Grille automatisée'!$B$61:$CW$61="Conforme")*('Grille automatisée'!$B$16:$CW$16=$D$220))</f>
        <v>0</v>
      </c>
      <c r="E225" s="115" t="str">
        <f>IFERROR(Résultats!$D225/(COUNTIFS('Grille automatisée'!$B$58:$CW$58,"Conforme",'Grille automatisée'!$B$16:$CW$16,Résultats!$D$220)+COUNTIFS('Grille automatisée'!$B$58:$CW$58,"Non conforme",'Grille automatisée'!$B$16:$CW$16,Résultats!$D$220)),"NA")</f>
        <v>NA</v>
      </c>
      <c r="F225" s="114">
        <f t="array" ref="F225">SUMPRODUCT(('Grille automatisée'!$B$61:$CW$61="Conforme")*('Grille automatisée'!$B$16:$CW$16=$F$220))</f>
        <v>0</v>
      </c>
      <c r="G225" s="115" t="str">
        <f>IFERROR(Résultats!$F225/(COUNTIFS('Grille automatisée'!$B$58:$CW$58,"Conforme",'Grille automatisée'!$B$16:$CW$16,Résultats!$F$220)+COUNTIFS('Grille automatisée'!$B$58:$CW$58,"Non conforme",'Grille automatisée'!$B$16:$CW$16,Résultats!$F$220)),"NA")</f>
        <v>NA</v>
      </c>
      <c r="H225" s="114">
        <f t="array" ref="H225">SUMPRODUCT(('Grille automatisée'!$B$61:$CW$61="Conforme")*('Grille automatisée'!$B$16:$CW$16=$H$220))</f>
        <v>0</v>
      </c>
      <c r="I225" s="115" t="str">
        <f>IFERROR(Résultats!$H225/(COUNTIFS('Grille automatisée'!$B$58:$CW$58,"Conforme",'Grille automatisée'!$B$16:$CW$16,Résultats!$H$220)+COUNTIFS('Grille automatisée'!$B$58:$CW$58,"Non conforme",'Grille automatisée'!$B$16:$CW$16,Résultats!$H$220)),"NA")</f>
        <v>NA</v>
      </c>
      <c r="J225" s="114">
        <f t="array" ref="J225">SUMPRODUCT(('Grille automatisée'!$B$61:$CW$61="Conforme")*('Grille automatisée'!$B$16:$CW$16=$J$220))</f>
        <v>0</v>
      </c>
      <c r="K225" s="115" t="str">
        <f>IFERROR(Résultats!$J225/(COUNTIFS('Grille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6" spans="1:11" x14ac:dyDescent="0.25">
      <c r="A226" s="213" t="s">
        <v>232</v>
      </c>
      <c r="B226" s="214"/>
      <c r="C226" s="214"/>
      <c r="D226" s="116">
        <f t="array" ref="D226">SUMPRODUCT(('Grille automatisée'!$B$62:$CW$62="Conforme")*('Grille automatisée'!$B$16:$CW$16=$D$220))</f>
        <v>0</v>
      </c>
      <c r="E226" s="117" t="str">
        <f>IFERROR(Résultats!$D226/(COUNTIFS('Grille automatisée'!$B$58:$CW$58,"Conforme",'Grille automatisée'!$B$16:$CW$16,Résultats!$D$220)+COUNTIFS('Grille automatisée'!$B$58:$CW$58,"Non conforme",'Grille automatisée'!$B$16:$CW$16,Résultats!$D$220)),"NA")</f>
        <v>NA</v>
      </c>
      <c r="F226" s="116">
        <f t="array" ref="F226">SUMPRODUCT(('Grille automatisée'!$B$62:$CW$62="Conforme")*('Grille automatisée'!$B$16:$CW$16=$F$220))</f>
        <v>0</v>
      </c>
      <c r="G226" s="117" t="str">
        <f>IFERROR(Résultats!$F226/(COUNTIFS('Grille automatisée'!$B$58:$CW$58,"Conforme",'Grille automatisée'!$B$16:$CW$16,Résultats!$F$220)+COUNTIFS('Grille automatisée'!$B$58:$CW$58,"Non conforme",'Grille automatisée'!$B$16:$CW$16,Résultats!$F$220)),"NA")</f>
        <v>NA</v>
      </c>
      <c r="H226" s="116">
        <f t="array" ref="H226">SUMPRODUCT(('Grille automatisée'!$B$62:$CW$62="Conforme")*('Grille automatisée'!$B$16:$CW$16=$H$220))</f>
        <v>0</v>
      </c>
      <c r="I226" s="117" t="str">
        <f>IFERROR(Résultats!$H226/(COUNTIFS('Grille automatisée'!$B$58:$CW$58,"Conforme",'Grille automatisée'!$B$16:$CW$16,Résultats!$H$220)+COUNTIFS('Grille automatisée'!$B$58:$CW$58,"Non conforme",'Grille automatisée'!$B$16:$CW$16,Résultats!$H$220)),"NA")</f>
        <v>NA</v>
      </c>
      <c r="J226" s="116">
        <f t="array" ref="J226">SUMPRODUCT(('Grille automatisée'!$B$62:$CW$62="Conforme")*('Grille automatisée'!$B$16:$CW$16=$J$220))</f>
        <v>0</v>
      </c>
      <c r="K226" s="117" t="str">
        <f>IFERROR(Résultats!$J226/(COUNTIFS('Grille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ht="17.25" x14ac:dyDescent="0.25">
      <c r="A244" s="263" t="s">
        <v>236</v>
      </c>
      <c r="B244" s="263"/>
      <c r="C244" s="263"/>
      <c r="D244" s="263"/>
      <c r="E244" s="263"/>
      <c r="F244" s="263"/>
      <c r="G244" s="263"/>
      <c r="H244" s="263"/>
      <c r="I244" s="263"/>
      <c r="J244" s="263"/>
      <c r="K244" s="263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245" t="s">
        <v>233</v>
      </c>
      <c r="B246" s="246"/>
      <c r="C246" s="246"/>
      <c r="D246" s="246"/>
      <c r="E246" s="53"/>
      <c r="F246" s="7"/>
      <c r="G246" s="7"/>
      <c r="H246" s="7"/>
      <c r="I246" s="7"/>
      <c r="J246" s="7"/>
      <c r="K246" s="7"/>
    </row>
    <row r="247" spans="1:11" ht="16.5" customHeight="1" x14ac:dyDescent="0.25">
      <c r="A247" s="265" t="s">
        <v>124</v>
      </c>
      <c r="B247" s="266"/>
      <c r="C247" s="266"/>
      <c r="D247" s="266"/>
      <c r="E247" s="60">
        <f>COUNTIF('Grille automatisée'!$B$16:$CW$16,$A247)</f>
        <v>0</v>
      </c>
      <c r="F247" s="7"/>
      <c r="G247" s="7"/>
      <c r="H247" s="7"/>
      <c r="I247" s="7"/>
      <c r="J247" s="7"/>
      <c r="K247" s="7"/>
    </row>
    <row r="248" spans="1:11" ht="16.5" customHeight="1" x14ac:dyDescent="0.25">
      <c r="A248" s="227" t="s">
        <v>225</v>
      </c>
      <c r="B248" s="219"/>
      <c r="C248" s="219"/>
      <c r="D248" s="219"/>
      <c r="E248" s="60">
        <f>COUNTIF('Grille automatisée'!$B$16:$CW$16,$A248)</f>
        <v>0</v>
      </c>
      <c r="F248" s="7"/>
      <c r="G248" s="7"/>
      <c r="H248" s="7"/>
      <c r="I248" s="7"/>
      <c r="J248" s="7"/>
      <c r="K248" s="7"/>
    </row>
    <row r="249" spans="1:11" ht="16.5" customHeight="1" x14ac:dyDescent="0.25">
      <c r="A249" s="227" t="s">
        <v>121</v>
      </c>
      <c r="B249" s="219"/>
      <c r="C249" s="219"/>
      <c r="D249" s="219"/>
      <c r="E249" s="60">
        <f>COUNTIF('Grille automatisée'!$B$16:$CW$16,$A249)</f>
        <v>0</v>
      </c>
      <c r="F249" s="7"/>
      <c r="G249" s="7"/>
      <c r="H249" s="7"/>
      <c r="I249" s="7"/>
      <c r="J249" s="7"/>
      <c r="K249" s="7"/>
    </row>
    <row r="250" spans="1:11" ht="16.5" customHeight="1" x14ac:dyDescent="0.25">
      <c r="A250" s="228" t="s">
        <v>60</v>
      </c>
      <c r="B250" s="229"/>
      <c r="C250" s="229"/>
      <c r="D250" s="229"/>
      <c r="E250" s="64">
        <f>COUNTIF('Grille automatisée'!$B$16:$CW$16,$A250)</f>
        <v>0</v>
      </c>
      <c r="F250" s="7"/>
      <c r="G250" s="7"/>
      <c r="H250" s="7"/>
      <c r="I250" s="7"/>
      <c r="J250" s="7"/>
      <c r="K250" s="7"/>
    </row>
    <row r="251" spans="1:11" x14ac:dyDescent="0.25">
      <c r="A251" s="109"/>
      <c r="B251" s="109"/>
      <c r="C251" s="109"/>
      <c r="D251" s="109"/>
      <c r="E251" s="56"/>
      <c r="F251" s="7"/>
      <c r="G251" s="7"/>
      <c r="H251" s="7"/>
      <c r="I251" s="7"/>
      <c r="J251" s="7"/>
      <c r="K251" s="7"/>
    </row>
    <row r="252" spans="1:11" x14ac:dyDescent="0.25">
      <c r="A252" s="109"/>
      <c r="B252" s="109"/>
      <c r="C252" s="109"/>
      <c r="D252" s="109"/>
      <c r="E252" s="56"/>
      <c r="F252" s="7"/>
      <c r="G252" s="7"/>
      <c r="H252" s="7"/>
      <c r="I252" s="7"/>
      <c r="J252" s="7"/>
      <c r="K252" s="7"/>
    </row>
    <row r="253" spans="1:11" ht="16.5" customHeight="1" x14ac:dyDescent="0.25">
      <c r="A253" s="189" t="s">
        <v>228</v>
      </c>
      <c r="B253" s="189"/>
      <c r="C253" s="189"/>
      <c r="D253" s="189"/>
      <c r="E253" s="189"/>
      <c r="F253" s="189"/>
      <c r="G253" s="189"/>
      <c r="H253" s="189"/>
      <c r="I253" s="189"/>
      <c r="J253" s="189"/>
      <c r="K253" s="189"/>
    </row>
    <row r="254" spans="1:11" s="7" customFormat="1" ht="16.5" customHeight="1" x14ac:dyDescent="0.25">
      <c r="A254" s="111"/>
      <c r="B254" s="111"/>
      <c r="C254" s="111"/>
      <c r="D254" s="111"/>
      <c r="E254" s="111"/>
    </row>
    <row r="255" spans="1:11" ht="42.75" customHeight="1" x14ac:dyDescent="0.25">
      <c r="A255" s="7"/>
      <c r="B255" s="7"/>
      <c r="C255" s="7"/>
      <c r="D255" s="267" t="s">
        <v>124</v>
      </c>
      <c r="E255" s="267"/>
      <c r="F255" s="267" t="s">
        <v>225</v>
      </c>
      <c r="G255" s="267"/>
      <c r="H255" s="267" t="s">
        <v>121</v>
      </c>
      <c r="I255" s="267"/>
      <c r="J255" s="267" t="s">
        <v>60</v>
      </c>
      <c r="K255" s="267"/>
    </row>
    <row r="256" spans="1:11" x14ac:dyDescent="0.25">
      <c r="A256" s="207"/>
      <c r="B256" s="207"/>
      <c r="C256" s="207"/>
      <c r="D256" s="122" t="s">
        <v>227</v>
      </c>
      <c r="E256" s="123" t="s">
        <v>33</v>
      </c>
      <c r="F256" s="122" t="s">
        <v>227</v>
      </c>
      <c r="G256" s="123" t="s">
        <v>33</v>
      </c>
      <c r="H256" s="122" t="s">
        <v>227</v>
      </c>
      <c r="I256" s="123" t="s">
        <v>33</v>
      </c>
      <c r="J256" s="122" t="s">
        <v>227</v>
      </c>
      <c r="K256" s="123" t="s">
        <v>33</v>
      </c>
    </row>
    <row r="257" spans="1:11" ht="16.5" customHeight="1" x14ac:dyDescent="0.25">
      <c r="A257" s="268" t="s">
        <v>24</v>
      </c>
      <c r="B257" s="269"/>
      <c r="C257" s="270"/>
      <c r="D257" s="118">
        <f t="array" ref="D257">SUMPRODUCT(('Grille automatisée'!$B$26:$CW$39=$A257)*('Grille automatisée'!$B$16:$CW$16=$D$255))</f>
        <v>0</v>
      </c>
      <c r="E257" s="72">
        <f t="shared" ref="E257:E278" si="8">IFERROR($D257/SUM($D$257:$D$278),0%)</f>
        <v>0</v>
      </c>
      <c r="F257" s="127">
        <f t="array" ref="F257">SUMPRODUCT(('Grille automatisée'!$B$26:$CW$39=$A257)*('Grille automatisée'!$B$16:$CW$16=$F$255))</f>
        <v>0</v>
      </c>
      <c r="G257" s="128">
        <f t="shared" ref="G257:G278" si="9">IFERROR($F257/SUM($F$257:$F$278),0%)</f>
        <v>0</v>
      </c>
      <c r="H257" s="125">
        <f t="array" ref="H257">SUMPRODUCT(('Grille automatisée'!$B$26:$CW$39=$A257)*('Grille automatisée'!$B$16:$CW$16=$H$255))</f>
        <v>0</v>
      </c>
      <c r="I257" s="129">
        <f t="shared" ref="I257:I278" si="10">IFERROR($H257/SUM($H$257:$H$278),0%)</f>
        <v>0</v>
      </c>
      <c r="J257" s="127">
        <f t="array" ref="J257">SUMPRODUCT(('Grille automatisée'!$B$26:$CW$39=$A257)*('Grille automatisée'!$B$16:$CW$16=$J$255))</f>
        <v>0</v>
      </c>
      <c r="K257" s="128">
        <f t="shared" ref="K257:K278" si="11">IFERROR($J257/SUM($J$257:$J$278),0%)</f>
        <v>0</v>
      </c>
    </row>
    <row r="258" spans="1:11" ht="16.5" customHeight="1" x14ac:dyDescent="0.25">
      <c r="A258" s="271" t="s">
        <v>25</v>
      </c>
      <c r="B258" s="204"/>
      <c r="C258" s="272"/>
      <c r="D258" s="118">
        <f t="array" ref="D258">SUMPRODUCT(('Grille automatisée'!$B$26:$CW$39=$A258)*('Grille automatisée'!$B$16:$CW$16=$D$255))</f>
        <v>0</v>
      </c>
      <c r="E258" s="72">
        <f t="shared" si="8"/>
        <v>0</v>
      </c>
      <c r="F258" s="118">
        <f t="array" ref="F258">SUMPRODUCT(('Grille automatisée'!$B$26:$CW$39=$A258)*('Grille automatisée'!$B$16:$CW$16=$F$255))</f>
        <v>0</v>
      </c>
      <c r="G258" s="119">
        <f t="shared" si="9"/>
        <v>0</v>
      </c>
      <c r="H258" s="8">
        <f t="array" ref="H258">SUMPRODUCT(('Grille automatisée'!$B$26:$CW$39=$A258)*('Grille automatisée'!$B$16:$CW$16=$H$255))</f>
        <v>0</v>
      </c>
      <c r="I258" s="72">
        <f t="shared" si="10"/>
        <v>0</v>
      </c>
      <c r="J258" s="118">
        <f t="array" ref="J258">SUMPRODUCT(('Grille automatisée'!$B$26:$CW$39=$A258)*('Grille automatisée'!$B$16:$CW$16=$J$255))</f>
        <v>0</v>
      </c>
      <c r="K258" s="119">
        <f t="shared" si="11"/>
        <v>0</v>
      </c>
    </row>
    <row r="259" spans="1:11" ht="16.5" customHeight="1" x14ac:dyDescent="0.25">
      <c r="A259" s="271" t="s">
        <v>182</v>
      </c>
      <c r="B259" s="204"/>
      <c r="C259" s="272"/>
      <c r="D259" s="118">
        <f t="array" ref="D259">SUMPRODUCT(('Grille automatisée'!$B$26:$CW$39=$A259)*('Grille automatisée'!$B$16:$CW$16=$D$255))</f>
        <v>0</v>
      </c>
      <c r="E259" s="72">
        <f t="shared" si="8"/>
        <v>0</v>
      </c>
      <c r="F259" s="118">
        <f t="array" ref="F259">SUMPRODUCT(('Grille automatisée'!$B$26:$CW$39=$A259)*('Grille automatisée'!$B$16:$CW$16=$F$255))</f>
        <v>0</v>
      </c>
      <c r="G259" s="119">
        <f t="shared" si="9"/>
        <v>0</v>
      </c>
      <c r="H259" s="8">
        <f t="array" ref="H259">SUMPRODUCT(('Grille automatisée'!$B$26:$CW$39=$A259)*('Grille automatisée'!$B$16:$CW$16=$H$255))</f>
        <v>0</v>
      </c>
      <c r="I259" s="72">
        <f t="shared" si="10"/>
        <v>0</v>
      </c>
      <c r="J259" s="118">
        <f t="array" ref="J259">SUMPRODUCT(('Grille automatisée'!$B$26:$CW$39=$A259)*('Grille automatisée'!$B$16:$CW$16=$J$255))</f>
        <v>0</v>
      </c>
      <c r="K259" s="119">
        <f t="shared" si="11"/>
        <v>0</v>
      </c>
    </row>
    <row r="260" spans="1:11" ht="16.5" customHeight="1" x14ac:dyDescent="0.25">
      <c r="A260" s="271" t="s">
        <v>22</v>
      </c>
      <c r="B260" s="204"/>
      <c r="C260" s="272"/>
      <c r="D260" s="118">
        <f t="array" ref="D260">SUMPRODUCT(('Grille automatisée'!$B$26:$CW$39=$A260)*('Grille automatisée'!$B$16:$CW$16=$D$255))</f>
        <v>0</v>
      </c>
      <c r="E260" s="72">
        <f t="shared" si="8"/>
        <v>0</v>
      </c>
      <c r="F260" s="118">
        <f t="array" ref="F260">SUMPRODUCT(('Grille automatisée'!$B$26:$CW$39=$A260)*('Grille automatisée'!$B$16:$CW$16=$F$255))</f>
        <v>0</v>
      </c>
      <c r="G260" s="119">
        <f t="shared" si="9"/>
        <v>0</v>
      </c>
      <c r="H260" s="8">
        <f t="array" ref="H260">SUMPRODUCT(('Grille automatisée'!$B$26:$CW$39=$A260)*('Grille automatisée'!$B$16:$CW$16=$H$255))</f>
        <v>0</v>
      </c>
      <c r="I260" s="72">
        <f t="shared" si="10"/>
        <v>0</v>
      </c>
      <c r="J260" s="118">
        <f t="array" ref="J260">SUMPRODUCT(('Grille automatisée'!$B$26:$CW$39=$A260)*('Grille automatisée'!$B$16:$CW$16=$J$255))</f>
        <v>0</v>
      </c>
      <c r="K260" s="119">
        <f t="shared" si="11"/>
        <v>0</v>
      </c>
    </row>
    <row r="261" spans="1:11" x14ac:dyDescent="0.25">
      <c r="A261" s="271" t="s">
        <v>26</v>
      </c>
      <c r="B261" s="204"/>
      <c r="C261" s="272"/>
      <c r="D261" s="118">
        <f t="array" ref="D261">SUMPRODUCT(('Grille automatisée'!$B$26:$CW$39=$A261)*('Grille automatisée'!$B$16:$CW$16=$D$255))</f>
        <v>0</v>
      </c>
      <c r="E261" s="72">
        <f t="shared" si="8"/>
        <v>0</v>
      </c>
      <c r="F261" s="118">
        <f t="array" ref="F261">SUMPRODUCT(('Grille automatisée'!$B$26:$CW$39=$A261)*('Grille automatisée'!$B$16:$CW$16=$F$255))</f>
        <v>0</v>
      </c>
      <c r="G261" s="119">
        <f t="shared" si="9"/>
        <v>0</v>
      </c>
      <c r="H261" s="8">
        <f t="array" ref="H261">SUMPRODUCT(('Grille automatisée'!$B$26:$CW$39=$A261)*('Grille automatisée'!$B$16:$CW$16=$H$255))</f>
        <v>0</v>
      </c>
      <c r="I261" s="72">
        <f t="shared" si="10"/>
        <v>0</v>
      </c>
      <c r="J261" s="118">
        <f t="array" ref="J261">SUMPRODUCT(('Grille automatisée'!$B$26:$CW$39=$A261)*('Grille automatisée'!$B$16:$CW$16=$J$255))</f>
        <v>0</v>
      </c>
      <c r="K261" s="119">
        <f t="shared" si="11"/>
        <v>0</v>
      </c>
    </row>
    <row r="262" spans="1:11" ht="16.5" customHeight="1" x14ac:dyDescent="0.25">
      <c r="A262" s="271" t="s">
        <v>27</v>
      </c>
      <c r="B262" s="204"/>
      <c r="C262" s="272"/>
      <c r="D262" s="118">
        <f t="array" ref="D262">SUMPRODUCT(('Grille automatisée'!$B$26:$CW$39=$A262)*('Grille automatisée'!$B$16:$CW$16=$D$255))</f>
        <v>0</v>
      </c>
      <c r="E262" s="72">
        <f t="shared" si="8"/>
        <v>0</v>
      </c>
      <c r="F262" s="118">
        <f t="array" ref="F262">SUMPRODUCT(('Grille automatisée'!$B$26:$CW$39=$A262)*('Grille automatisée'!$B$16:$CW$16=$F$255))</f>
        <v>0</v>
      </c>
      <c r="G262" s="119">
        <f t="shared" si="9"/>
        <v>0</v>
      </c>
      <c r="H262" s="8">
        <f t="array" ref="H262">SUMPRODUCT(('Grille automatisée'!$B$26:$CW$39=$A262)*('Grille automatisée'!$B$16:$CW$16=$H$255))</f>
        <v>0</v>
      </c>
      <c r="I262" s="72">
        <f t="shared" si="10"/>
        <v>0</v>
      </c>
      <c r="J262" s="118">
        <f t="array" ref="J262">SUMPRODUCT(('Grille automatisée'!$B$26:$CW$39=$A262)*('Grille automatisée'!$B$16:$CW$16=$J$255))</f>
        <v>0</v>
      </c>
      <c r="K262" s="119">
        <f t="shared" si="11"/>
        <v>0</v>
      </c>
    </row>
    <row r="263" spans="1:11" ht="16.5" customHeight="1" x14ac:dyDescent="0.25">
      <c r="A263" s="271" t="s">
        <v>28</v>
      </c>
      <c r="B263" s="204"/>
      <c r="C263" s="272"/>
      <c r="D263" s="118">
        <f t="array" ref="D263">SUMPRODUCT(('Grille automatisée'!$B$26:$CW$39=$A263)*('Grille automatisée'!$B$16:$CW$16=$D$255))</f>
        <v>0</v>
      </c>
      <c r="E263" s="72">
        <f t="shared" si="8"/>
        <v>0</v>
      </c>
      <c r="F263" s="118">
        <f t="array" ref="F263">SUMPRODUCT(('Grille automatisée'!$B$26:$CW$39=$A263)*('Grille automatisée'!$B$16:$CW$16=$F$255))</f>
        <v>0</v>
      </c>
      <c r="G263" s="119">
        <f t="shared" si="9"/>
        <v>0</v>
      </c>
      <c r="H263" s="8">
        <f t="array" ref="H263">SUMPRODUCT(('Grille automatisée'!$B$26:$CW$39=$A263)*('Grille automatisée'!$B$16:$CW$16=$H$255))</f>
        <v>0</v>
      </c>
      <c r="I263" s="72">
        <f t="shared" si="10"/>
        <v>0</v>
      </c>
      <c r="J263" s="118">
        <f t="array" ref="J263">SUMPRODUCT(('Grille automatisée'!$B$26:$CW$39=$A263)*('Grille automatisée'!$B$16:$CW$16=$J$255))</f>
        <v>0</v>
      </c>
      <c r="K263" s="119">
        <f t="shared" si="11"/>
        <v>0</v>
      </c>
    </row>
    <row r="264" spans="1:11" ht="16.5" customHeight="1" x14ac:dyDescent="0.25">
      <c r="A264" s="271" t="s">
        <v>29</v>
      </c>
      <c r="B264" s="204"/>
      <c r="C264" s="272"/>
      <c r="D264" s="118">
        <f t="array" ref="D264">SUMPRODUCT(('Grille automatisée'!$B$26:$CW$39=$A264)*('Grille automatisée'!$B$16:$CW$16=$D$255))</f>
        <v>0</v>
      </c>
      <c r="E264" s="72">
        <f t="shared" si="8"/>
        <v>0</v>
      </c>
      <c r="F264" s="118">
        <f t="array" ref="F264">SUMPRODUCT(('Grille automatisée'!$B$26:$CW$39=$A264)*('Grille automatisée'!$B$16:$CW$16=$F$255))</f>
        <v>0</v>
      </c>
      <c r="G264" s="119">
        <f t="shared" si="9"/>
        <v>0</v>
      </c>
      <c r="H264" s="8">
        <f t="array" ref="H264">SUMPRODUCT(('Grille automatisée'!$B$26:$CW$39=$A264)*('Grille automatisée'!$B$16:$CW$16=$H$255))</f>
        <v>0</v>
      </c>
      <c r="I264" s="72">
        <f t="shared" si="10"/>
        <v>0</v>
      </c>
      <c r="J264" s="118">
        <f t="array" ref="J264">SUMPRODUCT(('Grille automatisée'!$B$26:$CW$39=$A264)*('Grille automatisée'!$B$16:$CW$16=$J$255))</f>
        <v>0</v>
      </c>
      <c r="K264" s="119">
        <f t="shared" si="11"/>
        <v>0</v>
      </c>
    </row>
    <row r="265" spans="1:11" ht="16.5" customHeight="1" x14ac:dyDescent="0.25">
      <c r="A265" s="271" t="s">
        <v>17</v>
      </c>
      <c r="B265" s="204"/>
      <c r="C265" s="272"/>
      <c r="D265" s="118">
        <f t="array" ref="D265">SUMPRODUCT(('Grille automatisée'!$B$26:$CW$39=$A265)*('Grille automatisée'!$B$16:$CW$16=$D$255))</f>
        <v>0</v>
      </c>
      <c r="E265" s="72">
        <f t="shared" si="8"/>
        <v>0</v>
      </c>
      <c r="F265" s="118">
        <f t="array" ref="F265">SUMPRODUCT(('Grille automatisée'!$B$26:$CW$39=$A265)*('Grille automatisée'!$B$16:$CW$16=$F$255))</f>
        <v>0</v>
      </c>
      <c r="G265" s="119">
        <f t="shared" si="9"/>
        <v>0</v>
      </c>
      <c r="H265" s="8">
        <f t="array" ref="H265">SUMPRODUCT(('Grille automatisée'!$B$26:$CW$39=$A265)*('Grille automatisée'!$B$16:$CW$16=$H$255))</f>
        <v>0</v>
      </c>
      <c r="I265" s="72">
        <f t="shared" si="10"/>
        <v>0</v>
      </c>
      <c r="J265" s="118">
        <f t="array" ref="J265">SUMPRODUCT(('Grille automatisée'!$B$26:$CW$39=$A265)*('Grille automatisée'!$B$16:$CW$16=$J$255))</f>
        <v>0</v>
      </c>
      <c r="K265" s="119">
        <f t="shared" si="11"/>
        <v>0</v>
      </c>
    </row>
    <row r="266" spans="1:11" ht="16.5" customHeight="1" x14ac:dyDescent="0.25">
      <c r="A266" s="271" t="s">
        <v>20</v>
      </c>
      <c r="B266" s="204"/>
      <c r="C266" s="272"/>
      <c r="D266" s="118">
        <f t="array" ref="D266">SUMPRODUCT(('Grille automatisée'!$B$26:$CW$39=$A266)*('Grille automatisée'!$B$16:$CW$16=$D$255))</f>
        <v>0</v>
      </c>
      <c r="E266" s="72">
        <f t="shared" si="8"/>
        <v>0</v>
      </c>
      <c r="F266" s="118">
        <f t="array" ref="F266">SUMPRODUCT(('Grille automatisée'!$B$26:$CW$39=$A266)*('Grille automatisée'!$B$16:$CW$16=$F$255))</f>
        <v>0</v>
      </c>
      <c r="G266" s="119">
        <f t="shared" si="9"/>
        <v>0</v>
      </c>
      <c r="H266" s="8">
        <f t="array" ref="H266">SUMPRODUCT(('Grille automatisée'!$B$26:$CW$39=$A266)*('Grille automatisée'!$B$16:$CW$16=$H$255))</f>
        <v>0</v>
      </c>
      <c r="I266" s="72">
        <f t="shared" si="10"/>
        <v>0</v>
      </c>
      <c r="J266" s="118">
        <f t="array" ref="J266">SUMPRODUCT(('Grille automatisée'!$B$26:$CW$39=$A266)*('Grille automatisée'!$B$16:$CW$16=$J$255))</f>
        <v>0</v>
      </c>
      <c r="K266" s="119">
        <f t="shared" si="11"/>
        <v>0</v>
      </c>
    </row>
    <row r="267" spans="1:11" ht="16.5" customHeight="1" x14ac:dyDescent="0.25">
      <c r="A267" s="271" t="s">
        <v>66</v>
      </c>
      <c r="B267" s="204"/>
      <c r="C267" s="272"/>
      <c r="D267" s="118">
        <f t="array" ref="D267">SUMPRODUCT(('Grille automatisée'!$B$26:$CW$39=$A267)*('Grille automatisée'!$B$16:$CW$16=$D$255))</f>
        <v>0</v>
      </c>
      <c r="E267" s="72">
        <f t="shared" si="8"/>
        <v>0</v>
      </c>
      <c r="F267" s="118">
        <f t="array" ref="F267">SUMPRODUCT(('Grille automatisée'!$B$26:$CW$39=$A267)*('Grille automatisée'!$B$16:$CW$16=$F$255))</f>
        <v>0</v>
      </c>
      <c r="G267" s="119">
        <f t="shared" si="9"/>
        <v>0</v>
      </c>
      <c r="H267" s="8">
        <f t="array" ref="H267">SUMPRODUCT(('Grille automatisée'!$B$26:$CW$39=$A267)*('Grille automatisée'!$B$16:$CW$16=$H$255))</f>
        <v>0</v>
      </c>
      <c r="I267" s="72">
        <f t="shared" si="10"/>
        <v>0</v>
      </c>
      <c r="J267" s="118">
        <f t="array" ref="J267">SUMPRODUCT(('Grille automatisée'!$B$26:$CW$39=$A267)*('Grille automatisée'!$B$16:$CW$16=$J$255))</f>
        <v>0</v>
      </c>
      <c r="K267" s="119">
        <f t="shared" si="11"/>
        <v>0</v>
      </c>
    </row>
    <row r="268" spans="1:11" ht="16.5" customHeight="1" x14ac:dyDescent="0.25">
      <c r="A268" s="271" t="s">
        <v>21</v>
      </c>
      <c r="B268" s="204"/>
      <c r="C268" s="272"/>
      <c r="D268" s="118">
        <f t="array" ref="D268">SUMPRODUCT(('Grille automatisée'!$B$26:$CW$39=$A268)*('Grille automatisée'!$B$16:$CW$16=$D$255))</f>
        <v>0</v>
      </c>
      <c r="E268" s="72">
        <f t="shared" si="8"/>
        <v>0</v>
      </c>
      <c r="F268" s="118">
        <f t="array" ref="F268">SUMPRODUCT(('Grille automatisée'!$B$26:$CW$39=$A268)*('Grille automatisée'!$B$16:$CW$16=$F$255))</f>
        <v>0</v>
      </c>
      <c r="G268" s="119">
        <f t="shared" si="9"/>
        <v>0</v>
      </c>
      <c r="H268" s="8">
        <f t="array" ref="H268">SUMPRODUCT(('Grille automatisée'!$B$26:$CW$39=$A268)*('Grille automatisée'!$B$16:$CW$16=$H$255))</f>
        <v>0</v>
      </c>
      <c r="I268" s="72">
        <f t="shared" si="10"/>
        <v>0</v>
      </c>
      <c r="J268" s="118">
        <f t="array" ref="J268">SUMPRODUCT(('Grille automatisée'!$B$26:$CW$39=$A268)*('Grille automatisée'!$B$16:$CW$16=$J$255))</f>
        <v>0</v>
      </c>
      <c r="K268" s="119">
        <f t="shared" si="11"/>
        <v>0</v>
      </c>
    </row>
    <row r="269" spans="1:11" ht="16.5" customHeight="1" x14ac:dyDescent="0.25">
      <c r="A269" s="271" t="s">
        <v>64</v>
      </c>
      <c r="B269" s="204"/>
      <c r="C269" s="272"/>
      <c r="D269" s="118">
        <f t="array" ref="D269">SUMPRODUCT(('Grille automatisée'!$B$26:$CW$39=$A269)*('Grille automatisée'!$B$16:$CW$16=$D$255))</f>
        <v>0</v>
      </c>
      <c r="E269" s="72">
        <f t="shared" si="8"/>
        <v>0</v>
      </c>
      <c r="F269" s="118">
        <f t="array" ref="F269">SUMPRODUCT(('Grille automatisée'!$B$26:$CW$39=$A269)*('Grille automatisée'!$B$16:$CW$16=$F$255))</f>
        <v>0</v>
      </c>
      <c r="G269" s="119">
        <f t="shared" si="9"/>
        <v>0</v>
      </c>
      <c r="H269" s="8">
        <f t="array" ref="H269">SUMPRODUCT(('Grille automatisée'!$B$26:$CW$39=$A269)*('Grille automatisée'!$B$16:$CW$16=$H$255))</f>
        <v>0</v>
      </c>
      <c r="I269" s="72">
        <f t="shared" si="10"/>
        <v>0</v>
      </c>
      <c r="J269" s="118">
        <f t="array" ref="J269">SUMPRODUCT(('Grille automatisée'!$B$26:$CW$39=$A269)*('Grille automatisée'!$B$16:$CW$16=$J$255))</f>
        <v>0</v>
      </c>
      <c r="K269" s="119">
        <f t="shared" si="11"/>
        <v>0</v>
      </c>
    </row>
    <row r="270" spans="1:11" ht="16.5" customHeight="1" x14ac:dyDescent="0.25">
      <c r="A270" s="271" t="s">
        <v>18</v>
      </c>
      <c r="B270" s="204"/>
      <c r="C270" s="272"/>
      <c r="D270" s="118">
        <f t="array" ref="D270">SUMPRODUCT(('Grille automatisée'!$B$26:$CW$39=$A270)*('Grille automatisée'!$B$16:$CW$16=$D$255))</f>
        <v>0</v>
      </c>
      <c r="E270" s="72">
        <f t="shared" si="8"/>
        <v>0</v>
      </c>
      <c r="F270" s="118">
        <f t="array" ref="F270">SUMPRODUCT(('Grille automatisée'!$B$26:$CW$39=$A270)*('Grille automatisée'!$B$16:$CW$16=$F$255))</f>
        <v>0</v>
      </c>
      <c r="G270" s="119">
        <f t="shared" si="9"/>
        <v>0</v>
      </c>
      <c r="H270" s="8">
        <f t="array" ref="H270">SUMPRODUCT(('Grille automatisée'!$B$26:$CW$39=$A270)*('Grille automatisée'!$B$16:$CW$16=$H$255))</f>
        <v>0</v>
      </c>
      <c r="I270" s="72">
        <f t="shared" si="10"/>
        <v>0</v>
      </c>
      <c r="J270" s="118">
        <f t="array" ref="J270">SUMPRODUCT(('Grille automatisée'!$B$26:$CW$39=$A270)*('Grille automatisée'!$B$16:$CW$16=$J$255))</f>
        <v>0</v>
      </c>
      <c r="K270" s="119">
        <f t="shared" si="11"/>
        <v>0</v>
      </c>
    </row>
    <row r="271" spans="1:11" ht="16.5" customHeight="1" x14ac:dyDescent="0.25">
      <c r="A271" s="271" t="s">
        <v>65</v>
      </c>
      <c r="B271" s="204"/>
      <c r="C271" s="272"/>
      <c r="D271" s="118">
        <f t="array" ref="D271">SUMPRODUCT(('Grille automatisée'!$B$26:$CW$39=$A271)*('Grille automatisée'!$B$16:$CW$16=$D$255))</f>
        <v>0</v>
      </c>
      <c r="E271" s="72">
        <f t="shared" si="8"/>
        <v>0</v>
      </c>
      <c r="F271" s="118">
        <f t="array" ref="F271">SUMPRODUCT(('Grille automatisée'!$B$26:$CW$39=$A271)*('Grille automatisée'!$B$16:$CW$16=$F$255))</f>
        <v>0</v>
      </c>
      <c r="G271" s="119">
        <f t="shared" si="9"/>
        <v>0</v>
      </c>
      <c r="H271" s="8">
        <f t="array" ref="H271">SUMPRODUCT(('Grille automatisée'!$B$26:$CW$39=$A271)*('Grille automatisée'!$B$16:$CW$16=$H$255))</f>
        <v>0</v>
      </c>
      <c r="I271" s="72">
        <f t="shared" si="10"/>
        <v>0</v>
      </c>
      <c r="J271" s="118">
        <f t="array" ref="J271">SUMPRODUCT(('Grille automatisée'!$B$26:$CW$39=$A271)*('Grille automatisée'!$B$16:$CW$16=$J$255))</f>
        <v>0</v>
      </c>
      <c r="K271" s="119">
        <f t="shared" si="11"/>
        <v>0</v>
      </c>
    </row>
    <row r="272" spans="1:11" ht="16.5" customHeight="1" x14ac:dyDescent="0.25">
      <c r="A272" s="271" t="s">
        <v>15</v>
      </c>
      <c r="B272" s="204"/>
      <c r="C272" s="272"/>
      <c r="D272" s="118">
        <f t="array" ref="D272">SUMPRODUCT(('Grille automatisée'!$B$26:$CW$39=$A272)*('Grille automatisée'!$B$16:$CW$16=$D$255))</f>
        <v>0</v>
      </c>
      <c r="E272" s="72">
        <f t="shared" si="8"/>
        <v>0</v>
      </c>
      <c r="F272" s="118">
        <f t="array" ref="F272">SUMPRODUCT(('Grille automatisée'!$B$26:$CW$39=$A272)*('Grille automatisée'!$B$16:$CW$16=$F$255))</f>
        <v>0</v>
      </c>
      <c r="G272" s="119">
        <f t="shared" si="9"/>
        <v>0</v>
      </c>
      <c r="H272" s="8">
        <f t="array" ref="H272">SUMPRODUCT(('Grille automatisée'!$B$26:$CW$39=$A272)*('Grille automatisée'!$B$16:$CW$16=$H$255))</f>
        <v>0</v>
      </c>
      <c r="I272" s="72">
        <f t="shared" si="10"/>
        <v>0</v>
      </c>
      <c r="J272" s="118">
        <f t="array" ref="J272">SUMPRODUCT(('Grille automatisée'!$B$26:$CW$39=$A272)*('Grille automatisée'!$B$16:$CW$16=$J$255))</f>
        <v>0</v>
      </c>
      <c r="K272" s="119">
        <f t="shared" si="11"/>
        <v>0</v>
      </c>
    </row>
    <row r="273" spans="1:11" ht="16.5" customHeight="1" x14ac:dyDescent="0.25">
      <c r="A273" s="271" t="s">
        <v>31</v>
      </c>
      <c r="B273" s="204"/>
      <c r="C273" s="272"/>
      <c r="D273" s="118">
        <f t="array" ref="D273">SUMPRODUCT(('Grille automatisée'!$B$26:$CW$39=$A273)*('Grille automatisée'!$B$16:$CW$16=$D$255))</f>
        <v>0</v>
      </c>
      <c r="E273" s="72">
        <f t="shared" si="8"/>
        <v>0</v>
      </c>
      <c r="F273" s="118">
        <f t="array" ref="F273">SUMPRODUCT(('Grille automatisée'!$B$26:$CW$39=$A273)*('Grille automatisée'!$B$16:$CW$16=$F$255))</f>
        <v>0</v>
      </c>
      <c r="G273" s="119">
        <f t="shared" si="9"/>
        <v>0</v>
      </c>
      <c r="H273" s="8">
        <f t="array" ref="H273">SUMPRODUCT(('Grille automatisée'!$B$26:$CW$39=$A273)*('Grille automatisée'!$B$16:$CW$16=$H$255))</f>
        <v>0</v>
      </c>
      <c r="I273" s="72">
        <f t="shared" si="10"/>
        <v>0</v>
      </c>
      <c r="J273" s="118">
        <f t="array" ref="J273">SUMPRODUCT(('Grille automatisée'!$B$26:$CW$39=$A273)*('Grille automatisée'!$B$16:$CW$16=$J$255))</f>
        <v>0</v>
      </c>
      <c r="K273" s="119">
        <f t="shared" si="11"/>
        <v>0</v>
      </c>
    </row>
    <row r="274" spans="1:11" ht="16.5" customHeight="1" x14ac:dyDescent="0.25">
      <c r="A274" s="271" t="s">
        <v>63</v>
      </c>
      <c r="B274" s="204"/>
      <c r="C274" s="272"/>
      <c r="D274" s="118">
        <f t="array" ref="D274">SUMPRODUCT(('Grille automatisée'!$B$26:$CW$39=$A274)*('Grille automatisée'!$B$16:$CW$16=$D$255))</f>
        <v>0</v>
      </c>
      <c r="E274" s="72">
        <f t="shared" si="8"/>
        <v>0</v>
      </c>
      <c r="F274" s="118">
        <f t="array" ref="F274">SUMPRODUCT(('Grille automatisée'!$B$26:$CW$39=$A274)*('Grille automatisée'!$B$16:$CW$16=$F$255))</f>
        <v>0</v>
      </c>
      <c r="G274" s="119">
        <f t="shared" si="9"/>
        <v>0</v>
      </c>
      <c r="H274" s="8">
        <f t="array" ref="H274">SUMPRODUCT(('Grille automatisée'!$B$26:$CW$39=$A274)*('Grille automatisée'!$B$16:$CW$16=$H$255))</f>
        <v>0</v>
      </c>
      <c r="I274" s="72">
        <f t="shared" si="10"/>
        <v>0</v>
      </c>
      <c r="J274" s="118">
        <f t="array" ref="J274">SUMPRODUCT(('Grille automatisée'!$B$26:$CW$39=$A274)*('Grille automatisée'!$B$16:$CW$16=$J$255))</f>
        <v>0</v>
      </c>
      <c r="K274" s="119">
        <f t="shared" si="11"/>
        <v>0</v>
      </c>
    </row>
    <row r="275" spans="1:11" ht="16.5" customHeight="1" x14ac:dyDescent="0.25">
      <c r="A275" s="271" t="s">
        <v>32</v>
      </c>
      <c r="B275" s="204"/>
      <c r="C275" s="272"/>
      <c r="D275" s="118">
        <f t="array" ref="D275">SUMPRODUCT(('Grille automatisée'!$B$26:$CW$39=$A275)*('Grille automatisée'!$B$16:$CW$16=$D$255))</f>
        <v>0</v>
      </c>
      <c r="E275" s="72">
        <f t="shared" si="8"/>
        <v>0</v>
      </c>
      <c r="F275" s="118">
        <f t="array" ref="F275">SUMPRODUCT(('Grille automatisée'!$B$26:$CW$39=$A275)*('Grille automatisée'!$B$16:$CW$16=$F$255))</f>
        <v>0</v>
      </c>
      <c r="G275" s="119">
        <f t="shared" si="9"/>
        <v>0</v>
      </c>
      <c r="H275" s="8">
        <f t="array" ref="H275">SUMPRODUCT(('Grille automatisée'!$B$26:$CW$39=$A275)*('Grille automatisée'!$B$16:$CW$16=$H$255))</f>
        <v>0</v>
      </c>
      <c r="I275" s="72">
        <f t="shared" si="10"/>
        <v>0</v>
      </c>
      <c r="J275" s="118">
        <f t="array" ref="J275">SUMPRODUCT(('Grille automatisée'!$B$26:$CW$39=$A275)*('Grille automatisée'!$B$16:$CW$16=$J$255))</f>
        <v>0</v>
      </c>
      <c r="K275" s="119">
        <f t="shared" si="11"/>
        <v>0</v>
      </c>
    </row>
    <row r="276" spans="1:11" ht="16.5" customHeight="1" x14ac:dyDescent="0.25">
      <c r="A276" s="271" t="s">
        <v>30</v>
      </c>
      <c r="B276" s="204"/>
      <c r="C276" s="272"/>
      <c r="D276" s="118">
        <f t="array" ref="D276">SUMPRODUCT(('Grille automatisée'!$B$26:$CW$39=$A276)*('Grille automatisée'!$B$16:$CW$16=$D$255))</f>
        <v>0</v>
      </c>
      <c r="E276" s="72">
        <f t="shared" si="8"/>
        <v>0</v>
      </c>
      <c r="F276" s="118">
        <f t="array" ref="F276">SUMPRODUCT(('Grille automatisée'!$B$26:$CW$39=$A276)*('Grille automatisée'!$B$16:$CW$16=$F$255))</f>
        <v>0</v>
      </c>
      <c r="G276" s="119">
        <f t="shared" si="9"/>
        <v>0</v>
      </c>
      <c r="H276" s="8">
        <f t="array" ref="H276">SUMPRODUCT(('Grille automatisée'!$B$26:$CW$39=$A276)*('Grille automatisée'!$B$16:$CW$16=$H$255))</f>
        <v>0</v>
      </c>
      <c r="I276" s="72">
        <f t="shared" si="10"/>
        <v>0</v>
      </c>
      <c r="J276" s="118">
        <f t="array" ref="J276">SUMPRODUCT(('Grille automatisée'!$B$26:$CW$39=$A276)*('Grille automatisée'!$B$16:$CW$16=$J$255))</f>
        <v>0</v>
      </c>
      <c r="K276" s="119">
        <f t="shared" si="11"/>
        <v>0</v>
      </c>
    </row>
    <row r="277" spans="1:11" ht="16.5" customHeight="1" x14ac:dyDescent="0.25">
      <c r="A277" s="271" t="s">
        <v>19</v>
      </c>
      <c r="B277" s="204"/>
      <c r="C277" s="272"/>
      <c r="D277" s="118">
        <f t="array" ref="D277">SUMPRODUCT(('Grille automatisée'!$B$26:$CW$39=$A277)*('Grille automatisée'!$B$16:$CW$16=$D$255))</f>
        <v>0</v>
      </c>
      <c r="E277" s="72">
        <f t="shared" si="8"/>
        <v>0</v>
      </c>
      <c r="F277" s="118">
        <f t="array" ref="F277">SUMPRODUCT(('Grille automatisée'!$B$26:$CW$39=$A277)*('Grille automatisée'!$B$16:$CW$16=$F$255))</f>
        <v>0</v>
      </c>
      <c r="G277" s="119">
        <f t="shared" si="9"/>
        <v>0</v>
      </c>
      <c r="H277" s="8">
        <f t="array" ref="H277">SUMPRODUCT(('Grille automatisée'!$B$26:$CW$39=$A277)*('Grille automatisée'!$B$16:$CW$16=$H$255))</f>
        <v>0</v>
      </c>
      <c r="I277" s="72">
        <f t="shared" si="10"/>
        <v>0</v>
      </c>
      <c r="J277" s="118">
        <f t="array" ref="J277">SUMPRODUCT(('Grille automatisée'!$B$26:$CW$39=$A277)*('Grille automatisée'!$B$16:$CW$16=$J$255))</f>
        <v>0</v>
      </c>
      <c r="K277" s="119">
        <f t="shared" si="11"/>
        <v>0</v>
      </c>
    </row>
    <row r="278" spans="1:11" x14ac:dyDescent="0.25">
      <c r="A278" s="273" t="s">
        <v>61</v>
      </c>
      <c r="B278" s="274"/>
      <c r="C278" s="275"/>
      <c r="D278" s="120">
        <f t="array" ref="D278">SUMPRODUCT(('Grille automatisée'!$B$26:$CW$39=$A278)*('Grille automatisée'!$B$16:$CW$16=$D$255))</f>
        <v>0</v>
      </c>
      <c r="E278" s="124">
        <f t="shared" si="8"/>
        <v>0</v>
      </c>
      <c r="F278" s="120">
        <f t="array" ref="F278">SUMPRODUCT(('Grille automatisée'!$B$26:$CW$39=$A278)*('Grille automatisée'!$B$16:$CW$16=$F$255))</f>
        <v>0</v>
      </c>
      <c r="G278" s="121">
        <f t="shared" si="9"/>
        <v>0</v>
      </c>
      <c r="H278" s="126">
        <f t="array" ref="H278">SUMPRODUCT(('Grille automatisée'!$B$26:$CW$39=$A278)*('Grille automatisée'!$B$16:$CW$16=$H$255))</f>
        <v>0</v>
      </c>
      <c r="I278" s="124">
        <f t="shared" si="10"/>
        <v>0</v>
      </c>
      <c r="J278" s="120">
        <f t="array" ref="J278">SUMPRODUCT(('Grille automatisée'!$B$26:$CW$39=$A278)*('Grille automatisée'!$B$16:$CW$16=$J$255))</f>
        <v>0</v>
      </c>
      <c r="K278" s="121">
        <f t="shared" si="11"/>
        <v>0</v>
      </c>
    </row>
    <row r="279" spans="1:11" x14ac:dyDescent="0.25">
      <c r="A279" s="110"/>
      <c r="B279" s="110"/>
      <c r="C279" s="110"/>
      <c r="D279" s="8"/>
      <c r="E279" s="72"/>
      <c r="F279" s="8"/>
      <c r="G279" s="72"/>
      <c r="H279" s="8"/>
      <c r="I279" s="72"/>
      <c r="J279" s="8"/>
      <c r="K279" s="72"/>
    </row>
    <row r="280" spans="1:11" x14ac:dyDescent="0.25">
      <c r="A280" s="110"/>
      <c r="B280" s="110"/>
      <c r="C280" s="110"/>
      <c r="D280" s="8"/>
      <c r="E280" s="72"/>
      <c r="F280" s="8"/>
      <c r="G280" s="72"/>
      <c r="H280" s="8"/>
      <c r="I280" s="72"/>
      <c r="J280" s="8"/>
      <c r="K280" s="72"/>
    </row>
    <row r="281" spans="1:11" ht="16.5" customHeight="1" x14ac:dyDescent="0.25">
      <c r="A281" s="189" t="s">
        <v>37</v>
      </c>
      <c r="B281" s="189"/>
      <c r="C281" s="189"/>
      <c r="D281" s="189"/>
      <c r="E281" s="189"/>
      <c r="F281" s="189"/>
      <c r="G281" s="189"/>
      <c r="H281" s="189"/>
      <c r="I281" s="189"/>
      <c r="J281" s="189"/>
      <c r="K281" s="189"/>
    </row>
    <row r="282" spans="1:11" x14ac:dyDescent="0.25">
      <c r="A282" s="111"/>
      <c r="B282" s="111"/>
      <c r="C282" s="111"/>
      <c r="D282" s="111"/>
      <c r="E282" s="111"/>
      <c r="F282" s="7"/>
      <c r="G282" s="7"/>
      <c r="H282" s="7"/>
      <c r="I282" s="7"/>
      <c r="J282" s="7"/>
      <c r="K282" s="7"/>
    </row>
    <row r="283" spans="1:11" ht="39.75" customHeight="1" x14ac:dyDescent="0.25">
      <c r="A283" s="182" t="s">
        <v>122</v>
      </c>
      <c r="B283" s="183"/>
      <c r="C283" s="184"/>
      <c r="D283" s="276" t="s">
        <v>124</v>
      </c>
      <c r="E283" s="276"/>
      <c r="F283" s="276" t="s">
        <v>225</v>
      </c>
      <c r="G283" s="276"/>
      <c r="H283" s="276" t="s">
        <v>121</v>
      </c>
      <c r="I283" s="276"/>
      <c r="J283" s="276" t="s">
        <v>60</v>
      </c>
      <c r="K283" s="276"/>
    </row>
    <row r="284" spans="1:11" x14ac:dyDescent="0.25">
      <c r="A284" s="185"/>
      <c r="B284" s="186"/>
      <c r="C284" s="187"/>
      <c r="D284" s="137" t="s">
        <v>227</v>
      </c>
      <c r="E284" s="123" t="s">
        <v>33</v>
      </c>
      <c r="F284" s="122" t="s">
        <v>227</v>
      </c>
      <c r="G284" s="123" t="s">
        <v>33</v>
      </c>
      <c r="H284" s="122" t="s">
        <v>227</v>
      </c>
      <c r="I284" s="123" t="s">
        <v>33</v>
      </c>
      <c r="J284" s="137" t="s">
        <v>227</v>
      </c>
      <c r="K284" s="123" t="s">
        <v>33</v>
      </c>
    </row>
    <row r="285" spans="1:11" ht="16.5" customHeight="1" x14ac:dyDescent="0.25">
      <c r="A285" s="271" t="s">
        <v>229</v>
      </c>
      <c r="B285" s="204"/>
      <c r="C285" s="272"/>
      <c r="D285" s="130">
        <f t="array" ref="D285">SUMPRODUCT(('Grille automatisée'!$B$46:$CW$46="Conforme")*('Grille automatisée'!$B$16:$CW$16=$D$283))</f>
        <v>0</v>
      </c>
      <c r="E285" s="131" t="str">
        <f>IFERROR(Résultats!$D285/(COUNTIFS('Grille automatisée'!$B$46:$CW$46,"Conforme",'Grille automatisée'!$B$16:$CW$16,Résultats!$D$283)+COUNTIFS('Grille automatisée'!$B$46:$CW$46,"Non conforme",'Grille automatisée'!$B$16:$CW$16,Résultats!$D$283)),"NA")</f>
        <v>NA</v>
      </c>
      <c r="F285" s="130">
        <f t="array" ref="F285">SUMPRODUCT(('Grille automatisée'!$B$46:$CW$46="Conforme")*('Grille automatisée'!$B$16:$CW$16=$F$283))</f>
        <v>0</v>
      </c>
      <c r="G285" s="131" t="str">
        <f>IFERROR(Résultats!$F285/(COUNTIFS('Grille automatisée'!$B$46:$CW$46,"Conforme",'Grille automatisée'!$B$16:$CW$16,Résultats!$F$283)+COUNTIFS('Grille automatisée'!$B$46:$CW$46,"Non conforme",'Grille automatisée'!$B$16:$CW$16,Résultats!$F$283)),"NA")</f>
        <v>NA</v>
      </c>
      <c r="H285" s="130">
        <f t="array" ref="H285">SUMPRODUCT(('Grille automatisée'!$B$46:$CW$46="Conforme")*('Grille automatisée'!$B$16:$CW$16=$H$283))</f>
        <v>0</v>
      </c>
      <c r="I285" s="131" t="str">
        <f>IFERROR(Résultats!$H285/(COUNTIFS('Grille automatisée'!$B$46:$CW$46,"Conforme",'Grille automatisée'!$B$16:$CW$16,Résultats!$H$283)+COUNTIFS('Grille automatisée'!$B$46:$CW$46,"Non conforme",'Grille automatisée'!$B$16:$CW$16,Résultats!$H$283)),"NA")</f>
        <v>NA</v>
      </c>
      <c r="J285" s="135">
        <f t="array" ref="J285">SUMPRODUCT(('Grille automatisée'!$B$46:$CW$46="Conforme")*('Grille automatisée'!$B$16:$CW$16=$J$283))</f>
        <v>0</v>
      </c>
      <c r="K285" s="131" t="str">
        <f>IFERROR(Résultats!$J285/(COUNTIFS('Grille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86" spans="1:11" ht="16.5" customHeight="1" x14ac:dyDescent="0.25">
      <c r="A286" s="271" t="s">
        <v>230</v>
      </c>
      <c r="B286" s="204"/>
      <c r="C286" s="272"/>
      <c r="D286" s="130">
        <f t="array" ref="D286">SUMPRODUCT(('Grille automatisée'!$B$47:$CW$47="Conforme")*('Grille automatisée'!$B$16:$CW$16=$D$283))</f>
        <v>0</v>
      </c>
      <c r="E286" s="131" t="str">
        <f>IFERROR(Résultats!$D286/(COUNTIFS('Grille automatisée'!$B$46:$CW$46,"Conforme",'Grille automatisée'!$B$16:$CW$16,Résultats!$D$283)+COUNTIFS('Grille automatisée'!$B$46:$CW$46,"Non conforme",'Grille automatisée'!$B$16:$CW$16,Résultats!$D$283)),"NA")</f>
        <v>NA</v>
      </c>
      <c r="F286" s="130">
        <f t="array" ref="F286">SUMPRODUCT(('Grille automatisée'!$B$47:$CW$47="Conforme")*('Grille automatisée'!$B$16:$CW$16=$F$283))</f>
        <v>0</v>
      </c>
      <c r="G286" s="131" t="str">
        <f>IFERROR(Résultats!$F286/(COUNTIFS('Grille automatisée'!$B$46:$CW$46,"Conforme",'Grille automatisée'!$B$16:$CW$16,Résultats!$F$283)+COUNTIFS('Grille automatisée'!$B$46:$CW$46,"Non conforme",'Grille automatisée'!$B$16:$CW$16,Résultats!$F$283)),"NA")</f>
        <v>NA</v>
      </c>
      <c r="H286" s="130">
        <f t="array" ref="H286">SUMPRODUCT(('Grille automatisée'!$B$47:$CW$47="Conforme")*('Grille automatisée'!$B$16:$CW$16=$H$283))</f>
        <v>0</v>
      </c>
      <c r="I286" s="131" t="str">
        <f>IFERROR(Résultats!$H286/(COUNTIFS('Grille automatisée'!$B$46:$CW$46,"Conforme",'Grille automatisée'!$B$16:$CW$16,Résultats!$H$283)+COUNTIFS('Grille automatisée'!$B$46:$CW$46,"Non conforme",'Grille automatisée'!$B$16:$CW$16,Résultats!$H$283)),"NA")</f>
        <v>NA</v>
      </c>
      <c r="J286" s="135">
        <f t="array" ref="J286">SUMPRODUCT(('Grille automatisée'!$B$47:$CW$47="Conforme")*('Grille automatisée'!$B$16:$CW$16=$J$283))</f>
        <v>0</v>
      </c>
      <c r="K286" s="131" t="str">
        <f>IFERROR(Résultats!$J286/(COUNTIFS('Grille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87" spans="1:11" ht="16.5" customHeight="1" x14ac:dyDescent="0.25">
      <c r="A287" s="271" t="s">
        <v>231</v>
      </c>
      <c r="B287" s="204"/>
      <c r="C287" s="272"/>
      <c r="D287" s="130">
        <f t="array" ref="D287">SUMPRODUCT(('Grille automatisée'!$B$48:$CW$48="Conforme")*('Grille automatisée'!$B$16:$CW$16=$D$283))</f>
        <v>0</v>
      </c>
      <c r="E287" s="131" t="str">
        <f>IFERROR(Résultats!$D287/(COUNTIFS('Grille automatisée'!$B$46:$CW$46,"Conforme",'Grille automatisée'!$B$16:$CW$16,Résultats!$D$283)+COUNTIFS('Grille automatisée'!$B$46:$CW$46,"Non conforme",'Grille automatisée'!$B$16:$CW$16,Résultats!$D$283)),"NA")</f>
        <v>NA</v>
      </c>
      <c r="F287" s="130">
        <f t="array" ref="F287">SUMPRODUCT(('Grille automatisée'!$B$48:$CW$48="Conforme")*('Grille automatisée'!$B$16:$CW$16=$F$283))</f>
        <v>0</v>
      </c>
      <c r="G287" s="131" t="str">
        <f>IFERROR(Résultats!$F287/(COUNTIFS('Grille automatisée'!$B$46:$CW$46,"Conforme",'Grille automatisée'!$B$16:$CW$16,Résultats!$F$283)+COUNTIFS('Grille automatisée'!$B$46:$CW$46,"Non conforme",'Grille automatisée'!$B$16:$CW$16,Résultats!$F$283)),"NA")</f>
        <v>NA</v>
      </c>
      <c r="H287" s="130">
        <f t="array" ref="H287">SUMPRODUCT(('Grille automatisée'!$B$48:$CW$48="Conforme")*('Grille automatisée'!$B$16:$CW$16=$H$283))</f>
        <v>0</v>
      </c>
      <c r="I287" s="131" t="str">
        <f>IFERROR(Résultats!$H287/(COUNTIFS('Grille automatisée'!$B$46:$CW$46,"Conforme",'Grille automatisée'!$B$16:$CW$16,Résultats!$H$283)+COUNTIFS('Grille automatisée'!$B$46:$CW$46,"Non conforme",'Grille automatisée'!$B$16:$CW$16,Résultats!$H$283)),"NA")</f>
        <v>NA</v>
      </c>
      <c r="J287" s="135">
        <f t="array" ref="J287">SUMPRODUCT(('Grille automatisée'!$B$48:$CW$48="Conforme")*('Grille automatisée'!$B$16:$CW$16=$J$283))</f>
        <v>0</v>
      </c>
      <c r="K287" s="131" t="str">
        <f>IFERROR(Résultats!$J287/(COUNTIFS('Grille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88" spans="1:11" ht="16.5" customHeight="1" x14ac:dyDescent="0.25">
      <c r="A288" s="271" t="s">
        <v>235</v>
      </c>
      <c r="B288" s="204"/>
      <c r="C288" s="272"/>
      <c r="D288" s="130">
        <f t="array" ref="D288">SUMPRODUCT(('Grille automatisée'!$B$49:$CW$49="Conforme")*('Grille automatisée'!$B$16:$CW$16=$D$283))</f>
        <v>0</v>
      </c>
      <c r="E288" s="131" t="str">
        <f>IFERROR(Résultats!$D288/(COUNTIFS('Grille automatisée'!$B$46:$CW$46,"Conforme",'Grille automatisée'!$B$16:$CW$16,Résultats!$D$283)+COUNTIFS('Grille automatisée'!$B$46:$CW$46,"Non conforme",'Grille automatisée'!$B$16:$CW$16,Résultats!$D$283)),"NA")</f>
        <v>NA</v>
      </c>
      <c r="F288" s="130">
        <f t="array" ref="F288">SUMPRODUCT(('Grille automatisée'!$B$49:$CW$49="Conforme")*('Grille automatisée'!$B$16:$CW$16=$F$283))</f>
        <v>0</v>
      </c>
      <c r="G288" s="131" t="str">
        <f>IFERROR(Résultats!$F288/(COUNTIFS('Grille automatisée'!$B$46:$CW$46,"Conforme",'Grille automatisée'!$B$16:$CW$16,Résultats!$F$283)+COUNTIFS('Grille automatisée'!$B$46:$CW$46,"Non conforme",'Grille automatisée'!$B$16:$CW$16,Résultats!$F$283)),"NA")</f>
        <v>NA</v>
      </c>
      <c r="H288" s="130">
        <f t="array" ref="H288">SUMPRODUCT(('Grille automatisée'!$B$49:$CW$49="Conforme")*('Grille automatisée'!$B$16:$CW$16=$H$283))</f>
        <v>0</v>
      </c>
      <c r="I288" s="131" t="str">
        <f>IFERROR(Résultats!$H288/(COUNTIFS('Grille automatisée'!$B$46:$CW$46,"Conforme",'Grille automatisée'!$B$16:$CW$16,Résultats!$H$283)+COUNTIFS('Grille automatisée'!$B$46:$CW$46,"Non conforme",'Grille automatisée'!$B$16:$CW$16,Résultats!$H$283)),"NA")</f>
        <v>NA</v>
      </c>
      <c r="J288" s="135">
        <f t="array" ref="J288">SUMPRODUCT(('Grille automatisée'!$B$49:$CW$49="Conforme")*('Grille automatisée'!$B$16:$CW$16=$J$283))</f>
        <v>0</v>
      </c>
      <c r="K288" s="131" t="str">
        <f>IFERROR(Résultats!$J288/(COUNTIFS('Grille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89" spans="1:11" ht="16.5" customHeight="1" x14ac:dyDescent="0.25">
      <c r="A289" s="273" t="s">
        <v>232</v>
      </c>
      <c r="B289" s="274"/>
      <c r="C289" s="275"/>
      <c r="D289" s="132">
        <f t="array" ref="D289">SUMPRODUCT(('Grille automatisée'!$B$50:$CW$50="Conforme")*('Grille automatisée'!$B$16:$CW$16=$D$283))</f>
        <v>0</v>
      </c>
      <c r="E289" s="133" t="str">
        <f>IFERROR(Résultats!$D289/(COUNTIFS('Grille automatisée'!$B$46:$CW$46,"Conforme",'Grille automatisée'!$B$16:$CW$16,Résultats!$D$283)+COUNTIFS('Grille automatisée'!$B$46:$CW$46,"Non conforme",'Grille automatisée'!$B$16:$CW$16,Résultats!$D$283)),"NA")</f>
        <v>NA</v>
      </c>
      <c r="F289" s="132">
        <f t="array" ref="F289">SUMPRODUCT(('Grille automatisée'!$B$50:$CW$50="Conforme")*('Grille automatisée'!$B$16:$CW$16=$F$283))</f>
        <v>0</v>
      </c>
      <c r="G289" s="133" t="str">
        <f>IFERROR(Résultats!$F289/(COUNTIFS('Grille automatisée'!$B$46:$CW$46,"Conforme",'Grille automatisée'!$B$16:$CW$16,Résultats!$F$283)+COUNTIFS('Grille automatisée'!$B$46:$CW$46,"Non conforme",'Grille automatisée'!$B$16:$CW$16,Résultats!$F$283)),"NA")</f>
        <v>NA</v>
      </c>
      <c r="H289" s="132">
        <f t="array" ref="H289">SUMPRODUCT(('Grille automatisée'!$B$50:$CW$50="Conforme")*('Grille automatisée'!$B$16:$CW$16=$H$283))</f>
        <v>0</v>
      </c>
      <c r="I289" s="133" t="str">
        <f>IFERROR(Résultats!$H289/(COUNTIFS('Grille automatisée'!$B$46:$CW$46,"Conforme",'Grille automatisée'!$B$16:$CW$16,Résultats!$H$283)+COUNTIFS('Grille automatisée'!$B$46:$CW$46,"Non conforme",'Grille automatisée'!$B$16:$CW$16,Résultats!$H$283)),"NA")</f>
        <v>NA</v>
      </c>
      <c r="J289" s="136">
        <f t="array" ref="J289">SUMPRODUCT(('Grille automatisée'!$B$50:$CW$50="Conforme")*('Grille automatisée'!$B$16:$CW$16=$J$283))</f>
        <v>0</v>
      </c>
      <c r="K289" s="133" t="str">
        <f>IFERROR(Résultats!$J289/(COUNTIFS('Grille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ht="40.5" customHeight="1" x14ac:dyDescent="0.25">
      <c r="A291" s="190" t="s">
        <v>62</v>
      </c>
      <c r="B291" s="191"/>
      <c r="C291" s="192"/>
      <c r="D291" s="276" t="s">
        <v>124</v>
      </c>
      <c r="E291" s="276"/>
      <c r="F291" s="276" t="s">
        <v>225</v>
      </c>
      <c r="G291" s="276"/>
      <c r="H291" s="276" t="s">
        <v>121</v>
      </c>
      <c r="I291" s="276"/>
      <c r="J291" s="276" t="s">
        <v>60</v>
      </c>
      <c r="K291" s="276"/>
    </row>
    <row r="292" spans="1:11" x14ac:dyDescent="0.25">
      <c r="A292" s="193"/>
      <c r="B292" s="194"/>
      <c r="C292" s="195"/>
      <c r="D292" s="137" t="s">
        <v>227</v>
      </c>
      <c r="E292" s="123" t="s">
        <v>33</v>
      </c>
      <c r="F292" s="122" t="s">
        <v>227</v>
      </c>
      <c r="G292" s="123" t="s">
        <v>33</v>
      </c>
      <c r="H292" s="122" t="s">
        <v>227</v>
      </c>
      <c r="I292" s="123" t="s">
        <v>33</v>
      </c>
      <c r="J292" s="137" t="s">
        <v>227</v>
      </c>
      <c r="K292" s="123" t="s">
        <v>33</v>
      </c>
    </row>
    <row r="293" spans="1:11" ht="16.5" customHeight="1" x14ac:dyDescent="0.25">
      <c r="A293" s="271" t="s">
        <v>229</v>
      </c>
      <c r="B293" s="204"/>
      <c r="C293" s="272"/>
      <c r="D293" s="130">
        <f t="array" ref="D293">SUMPRODUCT(('Grille automatisée'!$B$52:$CW$52="Conforme")*('Grille automatisée'!$B$16:$CW$16=$D$291))</f>
        <v>0</v>
      </c>
      <c r="E293" s="131" t="str">
        <f>IFERROR(Résultats!$D293/(COUNTIFS('Grille automatisée'!$B$52:$CW$52,"Conforme",'Grille automatisée'!$B$16:$CW$16,Résultats!$D$291)+COUNTIFS('Grille automatisée'!$B$52:$CW$52,"Non conforme",'Grille automatisée'!$B$16:$CW$16,Résultats!$D$291)),"NA")</f>
        <v>NA</v>
      </c>
      <c r="F293" s="130">
        <f t="array" ref="F293">SUMPRODUCT(('Grille automatisée'!$B$52:$CW$52="Conforme")*('Grille automatisée'!$B$16:$CW$16=$F$291))</f>
        <v>0</v>
      </c>
      <c r="G293" s="131" t="str">
        <f>IFERROR(Résultats!$F293/(COUNTIFS('Grille automatisée'!$B$52:$CW$52,"Conforme",'Grille automatisée'!$B$16:$CW$16,Résultats!$F$291)+COUNTIFS('Grille automatisée'!$B$52:$CW$52,"Non conforme",'Grille automatisée'!$B$16:$CW$16,Résultats!$F$291)),"NA")</f>
        <v>NA</v>
      </c>
      <c r="H293" s="130">
        <f t="array" ref="H293">SUMPRODUCT(('Grille automatisée'!$B$52:$CW$52="Conforme")*('Grille automatisée'!$B$16:$CW$16=$H$291))</f>
        <v>0</v>
      </c>
      <c r="I293" s="131" t="str">
        <f>IFERROR(Résultats!$H293/(COUNTIFS('Grille automatisée'!$B$52:$CW$52,"Conforme",'Grille automatisée'!$B$16:$CW$16,Résultats!$H$291)+COUNTIFS('Grille automatisée'!$B$52:$CW$52,"Non conforme",'Grille automatisée'!$B$16:$CW$16,Résultats!$H$291)),"NA")</f>
        <v>NA</v>
      </c>
      <c r="J293" s="135">
        <f t="array" ref="J293">SUMPRODUCT(('Grille automatisée'!$B$52:$CW$52="Conforme")*('Grille automatisée'!$B$16:$CW$16=$J$291))</f>
        <v>0</v>
      </c>
      <c r="K293" s="131" t="str">
        <f>IFERROR(Résultats!$J293/(COUNTIFS('Grille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4" spans="1:11" ht="16.5" customHeight="1" x14ac:dyDescent="0.25">
      <c r="A294" s="271" t="s">
        <v>230</v>
      </c>
      <c r="B294" s="204"/>
      <c r="C294" s="272"/>
      <c r="D294" s="130">
        <f t="array" ref="D294">SUMPRODUCT(('Grille automatisée'!$B$53:$CW$53="Conforme")*('Grille automatisée'!$B$16:$CW$16=$D$291))</f>
        <v>0</v>
      </c>
      <c r="E294" s="131" t="str">
        <f>IFERROR(Résultats!$D294/(COUNTIFS('Grille automatisée'!$B$52:$CW$52,"Conforme",'Grille automatisée'!$B$16:$CW$16,Résultats!$D$291)+COUNTIFS('Grille automatisée'!$B$52:$CW$52,"Non conforme",'Grille automatisée'!$B$16:$CW$16,Résultats!$D$291)),"NA")</f>
        <v>NA</v>
      </c>
      <c r="F294" s="130">
        <f t="array" ref="F294">SUMPRODUCT(('Grille automatisée'!$B$53:$CW$53="Conforme")*('Grille automatisée'!$B$16:$CW$16=$F$291))</f>
        <v>0</v>
      </c>
      <c r="G294" s="131" t="str">
        <f>IFERROR(Résultats!$F294/(COUNTIFS('Grille automatisée'!$B$52:$CW$52,"Conforme",'Grille automatisée'!$B$16:$CW$16,Résultats!$F$291)+COUNTIFS('Grille automatisée'!$B$52:$CW$52,"Non conforme",'Grille automatisée'!$B$16:$CW$16,Résultats!$F$291)),"NA")</f>
        <v>NA</v>
      </c>
      <c r="H294" s="130">
        <f t="array" ref="H294">SUMPRODUCT(('Grille automatisée'!$B$53:$CW$53="Conforme")*('Grille automatisée'!$B$16:$CW$16=$H$291))</f>
        <v>0</v>
      </c>
      <c r="I294" s="131" t="str">
        <f>IFERROR(Résultats!$H294/(COUNTIFS('Grille automatisée'!$B$52:$CW$52,"Conforme",'Grille automatisée'!$B$16:$CW$16,Résultats!$H$291)+COUNTIFS('Grille automatisée'!$B$52:$CW$52,"Non conforme",'Grille automatisée'!$B$16:$CW$16,Résultats!$H$291)),"NA")</f>
        <v>NA</v>
      </c>
      <c r="J294" s="135">
        <f t="array" ref="J294">SUMPRODUCT(('Grille automatisée'!$B$53:$CW$53="Conforme")*('Grille automatisée'!$B$16:$CW$16=$J$291))</f>
        <v>0</v>
      </c>
      <c r="K294" s="131" t="str">
        <f>IFERROR(Résultats!$J294/(COUNTIFS('Grille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5" spans="1:11" ht="16.5" customHeight="1" x14ac:dyDescent="0.25">
      <c r="A295" s="271" t="s">
        <v>231</v>
      </c>
      <c r="B295" s="204"/>
      <c r="C295" s="272"/>
      <c r="D295" s="130">
        <f t="array" ref="D295">SUMPRODUCT(('Grille automatisée'!$B$54:$CW$54="Conforme")*('Grille automatisée'!$B$16:$CW$16=$D$291))</f>
        <v>0</v>
      </c>
      <c r="E295" s="131" t="str">
        <f>IFERROR(Résultats!$D295/(COUNTIFS('Grille automatisée'!$B$52:$CW$52,"Conforme",'Grille automatisée'!$B$16:$CW$16,Résultats!$D$291)+COUNTIFS('Grille automatisée'!$B$52:$CW$52,"Non conforme",'Grille automatisée'!$B$16:$CW$16,Résultats!$D$291)),"NA")</f>
        <v>NA</v>
      </c>
      <c r="F295" s="130">
        <f t="array" ref="F295">SUMPRODUCT(('Grille automatisée'!$B$54:$CW$54="Conforme")*('Grille automatisée'!$B$16:$CW$16=$F$291))</f>
        <v>0</v>
      </c>
      <c r="G295" s="131" t="str">
        <f>IFERROR(Résultats!$F295/(COUNTIFS('Grille automatisée'!$B$52:$CW$52,"Conforme",'Grille automatisée'!$B$16:$CW$16,Résultats!$F$291)+COUNTIFS('Grille automatisée'!$B$52:$CW$52,"Non conforme",'Grille automatisée'!$B$16:$CW$16,Résultats!$F$291)),"NA")</f>
        <v>NA</v>
      </c>
      <c r="H295" s="130">
        <f t="array" ref="H295">SUMPRODUCT(('Grille automatisée'!$B$54:$CW$54="Conforme")*('Grille automatisée'!$B$16:$CW$16=$H$291))</f>
        <v>0</v>
      </c>
      <c r="I295" s="131" t="str">
        <f>IFERROR(Résultats!$H295/(COUNTIFS('Grille automatisée'!$B$52:$CW$52,"Conforme",'Grille automatisée'!$B$16:$CW$16,Résultats!$H$291)+COUNTIFS('Grille automatisée'!$B$52:$CW$52,"Non conforme",'Grille automatisée'!$B$16:$CW$16,Résultats!$H$291)),"NA")</f>
        <v>NA</v>
      </c>
      <c r="J295" s="135">
        <f t="array" ref="J295">SUMPRODUCT(('Grille automatisée'!$B$54:$CW$54="Conforme")*('Grille automatisée'!$B$16:$CW$16=$J$291))</f>
        <v>0</v>
      </c>
      <c r="K295" s="131" t="str">
        <f>IFERROR(Résultats!$J295/(COUNTIFS('Grille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6" spans="1:11" ht="16.5" customHeight="1" x14ac:dyDescent="0.25">
      <c r="A296" s="271" t="s">
        <v>235</v>
      </c>
      <c r="B296" s="204"/>
      <c r="C296" s="272"/>
      <c r="D296" s="130">
        <f t="array" ref="D296">SUMPRODUCT(('Grille automatisée'!$B$55:$CW$55="Conforme")*('Grille automatisée'!$B$16:$CW$16=$D$291))</f>
        <v>0</v>
      </c>
      <c r="E296" s="131" t="str">
        <f>IFERROR(Résultats!$D296/(COUNTIFS('Grille automatisée'!$B$52:$CW$52,"Conforme",'Grille automatisée'!$B$16:$CW$16,Résultats!$D$291)+COUNTIFS('Grille automatisée'!$B$52:$CW$52,"Non conforme",'Grille automatisée'!$B$16:$CW$16,Résultats!$D$291)),"NA")</f>
        <v>NA</v>
      </c>
      <c r="F296" s="130">
        <f t="array" ref="F296">SUMPRODUCT(('Grille automatisée'!$B$55:$CW$55="Conforme")*('Grille automatisée'!$B$16:$CW$16=$F$291))</f>
        <v>0</v>
      </c>
      <c r="G296" s="131" t="str">
        <f>IFERROR(Résultats!$F296/(COUNTIFS('Grille automatisée'!$B$52:$CW$52,"Conforme",'Grille automatisée'!$B$16:$CW$16,Résultats!$F$291)+COUNTIFS('Grille automatisée'!$B$52:$CW$52,"Non conforme",'Grille automatisée'!$B$16:$CW$16,Résultats!$F$291)),"NA")</f>
        <v>NA</v>
      </c>
      <c r="H296" s="130">
        <f t="array" ref="H296">SUMPRODUCT(('Grille automatisée'!$B$55:$CW$55="Conforme")*('Grille automatisée'!$B$16:$CW$16=$H$291))</f>
        <v>0</v>
      </c>
      <c r="I296" s="131" t="str">
        <f>IFERROR(Résultats!$H296/(COUNTIFS('Grille automatisée'!$B$52:$CW$52,"Conforme",'Grille automatisée'!$B$16:$CW$16,Résultats!$H$291)+COUNTIFS('Grille automatisée'!$B$52:$CW$52,"Non conforme",'Grille automatisée'!$B$16:$CW$16,Résultats!$H$291)),"NA")</f>
        <v>NA</v>
      </c>
      <c r="J296" s="135">
        <f t="array" ref="J296">SUMPRODUCT(('Grille automatisée'!$B$55:$CW$55="Conforme")*('Grille automatisée'!$B$16:$CW$16=$J$291))</f>
        <v>0</v>
      </c>
      <c r="K296" s="131" t="str">
        <f>IFERROR(Résultats!$J296/(COUNTIFS('Grille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7" spans="1:11" ht="16.5" customHeight="1" x14ac:dyDescent="0.25">
      <c r="A297" s="273" t="s">
        <v>232</v>
      </c>
      <c r="B297" s="274"/>
      <c r="C297" s="275"/>
      <c r="D297" s="132">
        <f t="array" ref="D297">SUMPRODUCT(('Grille automatisée'!$B$56:$CW$56="Conforme")*('Grille automatisée'!$B$16:$CW$16=$D$291))</f>
        <v>0</v>
      </c>
      <c r="E297" s="133" t="str">
        <f>IFERROR(Résultats!$D297/(COUNTIFS('Grille automatisée'!$B$52:$CW$52,"Conforme",'Grille automatisée'!$B$16:$CW$16,Résultats!$D$291)+COUNTIFS('Grille automatisée'!$B$52:$CW$52,"Non conforme",'Grille automatisée'!$B$16:$CW$16,Résultats!$D$291)),"NA")</f>
        <v>NA</v>
      </c>
      <c r="F297" s="132">
        <f t="array" ref="F297">SUMPRODUCT(('Grille automatisée'!$B$56:$CW$56="Conforme")*('Grille automatisée'!$B$16:$CW$16=$F$291))</f>
        <v>0</v>
      </c>
      <c r="G297" s="133" t="str">
        <f>IFERROR(Résultats!$F297/(COUNTIFS('Grille automatisée'!$B$52:$CW$52,"Conforme",'Grille automatisée'!$B$16:$CW$16,Résultats!$F$291)+COUNTIFS('Grille automatisée'!$B$52:$CW$52,"Non conforme",'Grille automatisée'!$B$16:$CW$16,Résultats!$F$291)),"NA")</f>
        <v>NA</v>
      </c>
      <c r="H297" s="132">
        <f t="array" ref="H297">SUMPRODUCT(('Grille automatisée'!$B$56:$CW$56="Conforme")*('Grille automatisée'!$B$16:$CW$16=$H$291))</f>
        <v>0</v>
      </c>
      <c r="I297" s="133" t="str">
        <f>IFERROR(Résultats!$H297/(COUNTIFS('Grille automatisée'!$B$52:$CW$52,"Conforme",'Grille automatisée'!$B$16:$CW$16,Résultats!$H$291)+COUNTIFS('Grille automatisée'!$B$52:$CW$52,"Non conforme",'Grille automatisée'!$B$16:$CW$16,Résultats!$H$291)),"NA")</f>
        <v>NA</v>
      </c>
      <c r="J297" s="136">
        <f t="array" ref="J297">SUMPRODUCT(('Grille automatisée'!$B$56:$CW$56="Conforme")*('Grille automatisée'!$B$16:$CW$16=$J$291))</f>
        <v>0</v>
      </c>
      <c r="K297" s="133" t="str">
        <f>IFERROR(Résultats!$J297/(COUNTIFS('Grille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ht="40.5" customHeight="1" x14ac:dyDescent="0.25">
      <c r="A299" s="196" t="s">
        <v>237</v>
      </c>
      <c r="B299" s="197"/>
      <c r="C299" s="198"/>
      <c r="D299" s="276" t="s">
        <v>124</v>
      </c>
      <c r="E299" s="276"/>
      <c r="F299" s="276" t="s">
        <v>225</v>
      </c>
      <c r="G299" s="276"/>
      <c r="H299" s="276" t="s">
        <v>121</v>
      </c>
      <c r="I299" s="276"/>
      <c r="J299" s="276" t="s">
        <v>60</v>
      </c>
      <c r="K299" s="276"/>
    </row>
    <row r="300" spans="1:11" x14ac:dyDescent="0.25">
      <c r="A300" s="199"/>
      <c r="B300" s="200"/>
      <c r="C300" s="201"/>
      <c r="D300" s="137" t="s">
        <v>227</v>
      </c>
      <c r="E300" s="123" t="s">
        <v>33</v>
      </c>
      <c r="F300" s="122" t="s">
        <v>227</v>
      </c>
      <c r="G300" s="123" t="s">
        <v>33</v>
      </c>
      <c r="H300" s="122" t="s">
        <v>227</v>
      </c>
      <c r="I300" s="123" t="s">
        <v>33</v>
      </c>
      <c r="J300" s="137" t="s">
        <v>227</v>
      </c>
      <c r="K300" s="123" t="s">
        <v>33</v>
      </c>
    </row>
    <row r="301" spans="1:11" ht="16.5" customHeight="1" x14ac:dyDescent="0.25">
      <c r="A301" s="271" t="s">
        <v>229</v>
      </c>
      <c r="B301" s="204"/>
      <c r="C301" s="272"/>
      <c r="D301" s="130">
        <f t="array" ref="D301">SUMPRODUCT(('Grille automatisée'!$B$58:$CW$58="Conforme")*('Grille automatisée'!$B$16:$CW$16=$D$299))</f>
        <v>0</v>
      </c>
      <c r="E301" s="131" t="str">
        <f>IFERROR(Résultats!$D301/(COUNTIFS('Grille automatisée'!$B$58:$CW$58,"Conforme",'Grille automatisée'!$B$16:$CW$16,Résultats!$D$299)+COUNTIFS('Grille automatisée'!$B$58:$CW$58,"Non conforme",'Grille automatisée'!$B$16:$CW$16,Résultats!$D$299)),"NA")</f>
        <v>NA</v>
      </c>
      <c r="F301" s="130">
        <f t="array" ref="F301">SUMPRODUCT(('Grille automatisée'!$B$58:$CW$58="Conforme")*('Grille automatisée'!$B$16:$CW$16=$F$299))</f>
        <v>0</v>
      </c>
      <c r="G301" s="131" t="str">
        <f>IFERROR(Résultats!$F301/(COUNTIFS('Grille automatisée'!$B$58:$CW$58,"Conforme",'Grille automatisée'!$B$16:$CW$16,Résultats!$F$299)+COUNTIFS('Grille automatisée'!$B$58:$CW$58,"Non conforme",'Grille automatisée'!$B$16:$CW$16,Résultats!$F$299)),"NA")</f>
        <v>NA</v>
      </c>
      <c r="H301" s="130">
        <f t="array" ref="H301">SUMPRODUCT(('Grille automatisée'!$B$58:$CW$58="Conforme")*('Grille automatisée'!$B$16:$CW$16=$H$299))</f>
        <v>0</v>
      </c>
      <c r="I301" s="131" t="str">
        <f>IFERROR(Résultats!$H301/(COUNTIFS('Grille automatisée'!$B$58:$CW$58,"Conforme",'Grille automatisée'!$B$16:$CW$16,Résultats!$H$299)+COUNTIFS('Grille automatisée'!$B$58:$CW$58,"Non conforme",'Grille automatisée'!$B$16:$CW$16,Résultats!$H$299)),"NA")</f>
        <v>NA</v>
      </c>
      <c r="J301" s="135">
        <f t="array" ref="J301">SUMPRODUCT(('Grille automatisée'!$B$58:$CW$58="Conforme")*('Grille automatisée'!$B$16:$CW$16=$J$299))</f>
        <v>0</v>
      </c>
      <c r="K301" s="131" t="str">
        <f>IFERROR(Résultats!$J301/(COUNTIFS('Grille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2" spans="1:11" ht="16.5" customHeight="1" x14ac:dyDescent="0.25">
      <c r="A302" s="271" t="s">
        <v>230</v>
      </c>
      <c r="B302" s="204"/>
      <c r="C302" s="272"/>
      <c r="D302" s="130">
        <f t="array" ref="D302">SUMPRODUCT(('Grille automatisée'!$B$59:$CW$59="Conforme")*('Grille automatisée'!$B$16:$CW$16=$D$299))</f>
        <v>0</v>
      </c>
      <c r="E302" s="131" t="str">
        <f>IFERROR(Résultats!$D302/(COUNTIFS('Grille automatisée'!$B$58:$CW$58,"Conforme",'Grille automatisée'!$B$16:$CW$16,Résultats!$D$299)+COUNTIFS('Grille automatisée'!$B$58:$CW$58,"Non conforme",'Grille automatisée'!$B$16:$CW$16,Résultats!$D$299)),"NA")</f>
        <v>NA</v>
      </c>
      <c r="F302" s="130">
        <f t="array" ref="F302">SUMPRODUCT(('Grille automatisée'!$B$59:$CW$59="Conforme")*('Grille automatisée'!$B$16:$CW$16=$F$299))</f>
        <v>0</v>
      </c>
      <c r="G302" s="131" t="str">
        <f>IFERROR(Résultats!$F302/(COUNTIFS('Grille automatisée'!$B$58:$CW$58,"Conforme",'Grille automatisée'!$B$16:$CW$16,Résultats!$F$299)+COUNTIFS('Grille automatisée'!$B$58:$CW$58,"Non conforme",'Grille automatisée'!$B$16:$CW$16,Résultats!$F$299)),"NA")</f>
        <v>NA</v>
      </c>
      <c r="H302" s="130">
        <f t="array" ref="H302">SUMPRODUCT(('Grille automatisée'!$B$59:$CW$59="Conforme")*('Grille automatisée'!$B$16:$CW$16=$H$299))</f>
        <v>0</v>
      </c>
      <c r="I302" s="131" t="str">
        <f>IFERROR(Résultats!$H302/(COUNTIFS('Grille automatisée'!$B$58:$CW$58,"Conforme",'Grille automatisée'!$B$16:$CW$16,Résultats!$H$299)+COUNTIFS('Grille automatisée'!$B$58:$CW$58,"Non conforme",'Grille automatisée'!$B$16:$CW$16,Résultats!$H$299)),"NA")</f>
        <v>NA</v>
      </c>
      <c r="J302" s="135">
        <f t="array" ref="J302">SUMPRODUCT(('Grille automatisée'!$B$59:$CW$59="Conforme")*('Grille automatisée'!$B$16:$CW$16=$J$299))</f>
        <v>0</v>
      </c>
      <c r="K302" s="131" t="str">
        <f>IFERROR(Résultats!$J302/(COUNTIFS('Grille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3" spans="1:11" ht="16.5" customHeight="1" x14ac:dyDescent="0.25">
      <c r="A303" s="271" t="s">
        <v>231</v>
      </c>
      <c r="B303" s="204"/>
      <c r="C303" s="272"/>
      <c r="D303" s="130">
        <f t="array" ref="D303">SUMPRODUCT(('Grille automatisée'!$B$60:$CW$60="Conforme")*('Grille automatisée'!$B$16:$CW$16=$D$299))</f>
        <v>0</v>
      </c>
      <c r="E303" s="131" t="str">
        <f>IFERROR(Résultats!$D303/(COUNTIFS('Grille automatisée'!$B$58:$CW$58,"Conforme",'Grille automatisée'!$B$16:$CW$16,Résultats!$D$299)+COUNTIFS('Grille automatisée'!$B$58:$CW$58,"Non conforme",'Grille automatisée'!$B$16:$CW$16,Résultats!$D$299)),"NA")</f>
        <v>NA</v>
      </c>
      <c r="F303" s="130">
        <f t="array" ref="F303">SUMPRODUCT(('Grille automatisée'!$B$60:$CW$60="Conforme")*('Grille automatisée'!$B$16:$CW$16=$F$299))</f>
        <v>0</v>
      </c>
      <c r="G303" s="131" t="str">
        <f>IFERROR(Résultats!$F303/(COUNTIFS('Grille automatisée'!$B$58:$CW$58,"Conforme",'Grille automatisée'!$B$16:$CW$16,Résultats!$F$299)+COUNTIFS('Grille automatisée'!$B$58:$CW$58,"Non conforme",'Grille automatisée'!$B$16:$CW$16,Résultats!$F$299)),"NA")</f>
        <v>NA</v>
      </c>
      <c r="H303" s="130">
        <f t="array" ref="H303">SUMPRODUCT(('Grille automatisée'!$B$60:$CW$60="Conforme")*('Grille automatisée'!$B$16:$CW$16=$H$299))</f>
        <v>0</v>
      </c>
      <c r="I303" s="131" t="str">
        <f>IFERROR(Résultats!$H303/(COUNTIFS('Grille automatisée'!$B$58:$CW$58,"Conforme",'Grille automatisée'!$B$16:$CW$16,Résultats!$H$299)+COUNTIFS('Grille automatisée'!$B$58:$CW$58,"Non conforme",'Grille automatisée'!$B$16:$CW$16,Résultats!$H$299)),"NA")</f>
        <v>NA</v>
      </c>
      <c r="J303" s="135">
        <f t="array" ref="J303">SUMPRODUCT(('Grille automatisée'!$B$60:$CW$60="Conforme")*('Grille automatisée'!$B$16:$CW$16=$J$299))</f>
        <v>0</v>
      </c>
      <c r="K303" s="131" t="str">
        <f>IFERROR(Résultats!$J303/(COUNTIFS('Grille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4" spans="1:11" ht="16.5" customHeight="1" x14ac:dyDescent="0.25">
      <c r="A304" s="271" t="s">
        <v>235</v>
      </c>
      <c r="B304" s="204"/>
      <c r="C304" s="272"/>
      <c r="D304" s="130">
        <f t="array" ref="D304">SUMPRODUCT(('Grille automatisée'!$B$61:$CW$61="Conforme")*('Grille automatisée'!$B$16:$CW$16=$D$299))</f>
        <v>0</v>
      </c>
      <c r="E304" s="131" t="str">
        <f>IFERROR(Résultats!$D304/(COUNTIFS('Grille automatisée'!$B$58:$CW$58,"Conforme",'Grille automatisée'!$B$16:$CW$16,Résultats!$D$299)+COUNTIFS('Grille automatisée'!$B$58:$CW$58,"Non conforme",'Grille automatisée'!$B$16:$CW$16,Résultats!$D$299)),"NA")</f>
        <v>NA</v>
      </c>
      <c r="F304" s="130">
        <f t="array" ref="F304">SUMPRODUCT(('Grille automatisée'!$B$61:$CW$61="Conforme")*('Grille automatisée'!$B$16:$CW$16=$F$299))</f>
        <v>0</v>
      </c>
      <c r="G304" s="131" t="str">
        <f>IFERROR(Résultats!$F304/(COUNTIFS('Grille automatisée'!$B$58:$CW$58,"Conforme",'Grille automatisée'!$B$16:$CW$16,Résultats!$F$299)+COUNTIFS('Grille automatisée'!$B$58:$CW$58,"Non conforme",'Grille automatisée'!$B$16:$CW$16,Résultats!$F$299)),"NA")</f>
        <v>NA</v>
      </c>
      <c r="H304" s="130">
        <f t="array" ref="H304">SUMPRODUCT(('Grille automatisée'!$B$61:$CW$61="Conforme")*('Grille automatisée'!$B$16:$CW$16=$H$299))</f>
        <v>0</v>
      </c>
      <c r="I304" s="131" t="str">
        <f>IFERROR(Résultats!$H304/(COUNTIFS('Grille automatisée'!$B$58:$CW$58,"Conforme",'Grille automatisée'!$B$16:$CW$16,Résultats!$H$299)+COUNTIFS('Grille automatisée'!$B$58:$CW$58,"Non conforme",'Grille automatisée'!$B$16:$CW$16,Résultats!$H$299)),"NA")</f>
        <v>NA</v>
      </c>
      <c r="J304" s="135">
        <f t="array" ref="J304">SUMPRODUCT(('Grille automatisée'!$B$61:$CW$61="Conforme")*('Grille automatisée'!$B$16:$CW$16=$J$299))</f>
        <v>0</v>
      </c>
      <c r="K304" s="131" t="str">
        <f>IFERROR(Résultats!$J304/(COUNTIFS('Grille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5" spans="1:11" ht="16.5" customHeight="1" x14ac:dyDescent="0.25">
      <c r="A305" s="273" t="s">
        <v>232</v>
      </c>
      <c r="B305" s="274"/>
      <c r="C305" s="275"/>
      <c r="D305" s="132">
        <f t="array" ref="D305">SUMPRODUCT(('Grille automatisée'!$B$62:$CW$62="Conforme")*('Grille automatisée'!$B$16:$CW$16=$D$299))</f>
        <v>0</v>
      </c>
      <c r="E305" s="133" t="str">
        <f>IFERROR(Résultats!$D305/(COUNTIFS('Grille automatisée'!$B$58:$CW$58,"Conforme",'Grille automatisée'!$B$16:$CW$16,Résultats!$D$299)+COUNTIFS('Grille automatisée'!$B$58:$CW$58,"Non conforme",'Grille automatisée'!$B$16:$CW$16,Résultats!$D$299)),"NA")</f>
        <v>NA</v>
      </c>
      <c r="F305" s="132">
        <f t="array" ref="F305">SUMPRODUCT(('Grille automatisée'!$B$62:$CW$62="Conforme")*('Grille automatisée'!$B$16:$CW$16=$F$299))</f>
        <v>0</v>
      </c>
      <c r="G305" s="133" t="str">
        <f>IFERROR(Résultats!$F305/(COUNTIFS('Grille automatisée'!$B$58:$CW$58,"Conforme",'Grille automatisée'!$B$16:$CW$16,Résultats!$F$299)+COUNTIFS('Grille automatisée'!$B$58:$CW$58,"Non conforme",'Grille automatisée'!$B$16:$CW$16,Résultats!$F$299)),"NA")</f>
        <v>NA</v>
      </c>
      <c r="H305" s="132">
        <f t="array" ref="H305">SUMPRODUCT(('Grille automatisée'!$B$62:$CW$62="Conforme")*('Grille automatisée'!$B$16:$CW$16=$H$299))</f>
        <v>0</v>
      </c>
      <c r="I305" s="133" t="str">
        <f>IFERROR(Résultats!$H305/(COUNTIFS('Grille automatisée'!$B$58:$CW$58,"Conforme",'Grille automatisée'!$B$16:$CW$16,Résultats!$H$299)+COUNTIFS('Grille automatisée'!$B$58:$CW$58,"Non conforme",'Grille automatisée'!$B$16:$CW$16,Résultats!$H$299)),"NA")</f>
        <v>NA</v>
      </c>
      <c r="J305" s="136">
        <f t="array" ref="J305">SUMPRODUCT(('Grille automatisée'!$B$62:$CW$62="Conforme")*('Grille automatisée'!$B$16:$CW$16=$J$299))</f>
        <v>0</v>
      </c>
      <c r="K305" s="133" t="str">
        <f>IFERROR(Résultats!$J305/(COUNTIFS('Grille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ht="17.25" x14ac:dyDescent="0.25">
      <c r="A322" s="277" t="s">
        <v>238</v>
      </c>
      <c r="B322" s="277"/>
      <c r="C322" s="277"/>
      <c r="D322" s="277"/>
      <c r="E322" s="277"/>
      <c r="F322" s="277"/>
      <c r="G322" s="277"/>
      <c r="H322" s="277"/>
      <c r="I322" s="277"/>
      <c r="J322" s="277"/>
      <c r="K322" s="27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256" t="s">
        <v>233</v>
      </c>
      <c r="B324" s="257"/>
      <c r="C324" s="257"/>
      <c r="D324" s="257"/>
      <c r="E324" s="52"/>
      <c r="F324" s="7"/>
      <c r="G324" s="7"/>
      <c r="H324" s="7"/>
      <c r="I324" s="7"/>
      <c r="J324" s="7"/>
      <c r="K324" s="7"/>
    </row>
    <row r="325" spans="1:11" ht="16.5" customHeight="1" x14ac:dyDescent="0.25">
      <c r="A325" s="218" t="s">
        <v>68</v>
      </c>
      <c r="B325" s="219"/>
      <c r="C325" s="219"/>
      <c r="D325" s="219"/>
      <c r="E325" s="57">
        <f>COUNTIF('Grille automatisée'!$B$16:$CW$16,$A325)</f>
        <v>0</v>
      </c>
      <c r="F325" s="7"/>
      <c r="G325" s="7"/>
      <c r="H325" s="7"/>
      <c r="I325" s="7"/>
      <c r="J325" s="7"/>
      <c r="K325" s="7"/>
    </row>
    <row r="326" spans="1:11" ht="16.5" customHeight="1" x14ac:dyDescent="0.25">
      <c r="A326" s="218" t="s">
        <v>69</v>
      </c>
      <c r="B326" s="219"/>
      <c r="C326" s="219"/>
      <c r="D326" s="219"/>
      <c r="E326" s="57">
        <f>COUNTIF('Grille automatisée'!$B$16:$CW$16,$A326)</f>
        <v>0</v>
      </c>
      <c r="F326" s="7"/>
      <c r="G326" s="7"/>
      <c r="H326" s="7"/>
      <c r="I326" s="7"/>
      <c r="J326" s="7"/>
      <c r="K326" s="7"/>
    </row>
    <row r="327" spans="1:11" ht="16.5" customHeight="1" x14ac:dyDescent="0.25">
      <c r="A327" s="218" t="s">
        <v>70</v>
      </c>
      <c r="B327" s="219"/>
      <c r="C327" s="219"/>
      <c r="D327" s="219"/>
      <c r="E327" s="57">
        <f>COUNTIF('Grille automatisée'!$B$16:$CW$16,$A327)</f>
        <v>0</v>
      </c>
      <c r="F327" s="7"/>
      <c r="G327" s="7"/>
      <c r="H327" s="7"/>
      <c r="I327" s="7"/>
      <c r="J327" s="7"/>
      <c r="K327" s="7"/>
    </row>
    <row r="328" spans="1:11" ht="16.5" customHeight="1" x14ac:dyDescent="0.25">
      <c r="A328" s="220" t="s">
        <v>16</v>
      </c>
      <c r="B328" s="221"/>
      <c r="C328" s="221"/>
      <c r="D328" s="221"/>
      <c r="E328" s="59">
        <f>COUNTIF('Grille automatisée'!$B$16:$CW$16,$A328)</f>
        <v>0</v>
      </c>
      <c r="F328" s="7"/>
      <c r="G328" s="7"/>
      <c r="H328" s="7"/>
      <c r="I328" s="7"/>
      <c r="J328" s="7"/>
      <c r="K328" s="7"/>
    </row>
    <row r="329" spans="1:11" x14ac:dyDescent="0.25">
      <c r="A329" s="109"/>
      <c r="B329" s="109"/>
      <c r="C329" s="109"/>
      <c r="D329" s="109"/>
      <c r="E329" s="56"/>
      <c r="F329" s="7"/>
      <c r="G329" s="7"/>
      <c r="H329" s="7"/>
      <c r="I329" s="7"/>
      <c r="J329" s="7"/>
      <c r="K329" s="7"/>
    </row>
    <row r="330" spans="1:11" x14ac:dyDescent="0.25">
      <c r="A330" s="109"/>
      <c r="B330" s="109"/>
      <c r="C330" s="109"/>
      <c r="D330" s="109"/>
      <c r="E330" s="56"/>
      <c r="F330" s="7"/>
      <c r="G330" s="7"/>
      <c r="H330" s="7"/>
      <c r="I330" s="7"/>
      <c r="J330" s="7"/>
      <c r="K330" s="7"/>
    </row>
    <row r="331" spans="1:11" x14ac:dyDescent="0.25">
      <c r="A331" s="189" t="s">
        <v>228</v>
      </c>
      <c r="B331" s="189"/>
      <c r="C331" s="189"/>
      <c r="D331" s="189"/>
      <c r="E331" s="189"/>
      <c r="F331" s="189"/>
      <c r="G331" s="189"/>
      <c r="H331" s="189"/>
      <c r="I331" s="189"/>
      <c r="J331" s="189"/>
      <c r="K331" s="189"/>
    </row>
    <row r="332" spans="1:11" x14ac:dyDescent="0.25">
      <c r="A332" s="111"/>
      <c r="B332" s="111"/>
      <c r="C332" s="111"/>
      <c r="D332" s="111"/>
      <c r="E332" s="111"/>
      <c r="F332" s="7"/>
      <c r="G332" s="7"/>
      <c r="H332" s="7"/>
      <c r="I332" s="7"/>
      <c r="J332" s="7"/>
      <c r="K332" s="7"/>
    </row>
    <row r="333" spans="1:11" ht="45" customHeight="1" x14ac:dyDescent="0.25">
      <c r="A333" s="7"/>
      <c r="B333" s="7"/>
      <c r="C333" s="7"/>
      <c r="D333" s="278" t="s">
        <v>68</v>
      </c>
      <c r="E333" s="278"/>
      <c r="F333" s="278" t="s">
        <v>69</v>
      </c>
      <c r="G333" s="278"/>
      <c r="H333" s="278" t="s">
        <v>70</v>
      </c>
      <c r="I333" s="278"/>
      <c r="J333" s="278" t="s">
        <v>16</v>
      </c>
      <c r="K333" s="278"/>
    </row>
    <row r="334" spans="1:11" x14ac:dyDescent="0.25">
      <c r="A334" s="207"/>
      <c r="B334" s="207"/>
      <c r="C334" s="207"/>
      <c r="D334" s="140" t="s">
        <v>227</v>
      </c>
      <c r="E334" s="152" t="s">
        <v>33</v>
      </c>
      <c r="F334" s="140" t="s">
        <v>227</v>
      </c>
      <c r="G334" s="141" t="s">
        <v>33</v>
      </c>
      <c r="H334" s="152" t="s">
        <v>227</v>
      </c>
      <c r="I334" s="152" t="s">
        <v>33</v>
      </c>
      <c r="J334" s="140" t="s">
        <v>227</v>
      </c>
      <c r="K334" s="141" t="s">
        <v>33</v>
      </c>
    </row>
    <row r="335" spans="1:11" x14ac:dyDescent="0.25">
      <c r="A335" s="279" t="s">
        <v>24</v>
      </c>
      <c r="B335" s="280"/>
      <c r="C335" s="280"/>
      <c r="D335" s="149">
        <f t="array" ref="D335">SUMPRODUCT(('Grille automatisée'!$B$26:$CW$39=$A335)*('Grille automatisée'!$B$16:$CW$16=$D$333))</f>
        <v>0</v>
      </c>
      <c r="E335" s="142">
        <f t="shared" ref="E335:E356" si="12">IFERROR($D335/SUM($D$335:$D$356),0%)</f>
        <v>0</v>
      </c>
      <c r="F335" s="149">
        <f t="array" ref="F335">SUMPRODUCT(('Grille automatisée'!$B$26:$CW$39=$A335)*('Grille automatisée'!$B$16:$CW$16=$F$333))</f>
        <v>0</v>
      </c>
      <c r="G335" s="144">
        <f t="shared" ref="G335:G356" si="13">IFERROR($F335/SUM($F$335:$F$356),0%)</f>
        <v>0</v>
      </c>
      <c r="H335" s="143">
        <f t="array" ref="H335">SUMPRODUCT(('Grille automatisée'!$B$26:$CW$39=$A335)*('Grille automatisée'!$B$16:$CW$16=$H$333))</f>
        <v>0</v>
      </c>
      <c r="I335" s="142">
        <f t="shared" ref="I335:I356" si="14">IFERROR($H335/SUM($H$335:$H$356),0%)</f>
        <v>0</v>
      </c>
      <c r="J335" s="149">
        <f t="array" ref="J335">SUMPRODUCT(('Grille automatisée'!$B$26:$CW$39=$A335)*('Grille automatisée'!$B$16:$CW$16=$J$333))</f>
        <v>0</v>
      </c>
      <c r="K335" s="144">
        <f t="shared" ref="K335:K356" si="15">IFERROR($J335/SUM($J$335:$J$356),0%)</f>
        <v>0</v>
      </c>
    </row>
    <row r="336" spans="1:11" x14ac:dyDescent="0.25">
      <c r="A336" s="281" t="s">
        <v>25</v>
      </c>
      <c r="B336" s="204"/>
      <c r="C336" s="204"/>
      <c r="D336" s="150">
        <f t="array" ref="D336">SUMPRODUCT(('Grille automatisée'!$B$26:$CW$39=$A336)*('Grille automatisée'!$B$16:$CW$16=$D$333))</f>
        <v>0</v>
      </c>
      <c r="E336" s="72">
        <f t="shared" si="12"/>
        <v>0</v>
      </c>
      <c r="F336" s="150">
        <f t="array" ref="F336">SUMPRODUCT(('Grille automatisée'!$B$26:$CW$39=$A336)*('Grille automatisée'!$B$16:$CW$16=$F$333))</f>
        <v>0</v>
      </c>
      <c r="G336" s="145">
        <f t="shared" si="13"/>
        <v>0</v>
      </c>
      <c r="H336" s="8">
        <f t="array" ref="H336">SUMPRODUCT(('Grille automatisée'!$B$26:$CW$39=$A336)*('Grille automatisée'!$B$16:$CW$16=$H$333))</f>
        <v>0</v>
      </c>
      <c r="I336" s="72">
        <f t="shared" si="14"/>
        <v>0</v>
      </c>
      <c r="J336" s="150">
        <f t="array" ref="J336">SUMPRODUCT(('Grille automatisée'!$B$26:$CW$39=$A336)*('Grille automatisée'!$B$16:$CW$16=$J$333))</f>
        <v>0</v>
      </c>
      <c r="K336" s="145">
        <f t="shared" si="15"/>
        <v>0</v>
      </c>
    </row>
    <row r="337" spans="1:11" x14ac:dyDescent="0.25">
      <c r="A337" s="281" t="s">
        <v>182</v>
      </c>
      <c r="B337" s="204"/>
      <c r="C337" s="204"/>
      <c r="D337" s="150">
        <f t="array" ref="D337">SUMPRODUCT(('Grille automatisée'!$B$26:$CW$39=$A337)*('Grille automatisée'!$B$16:$CW$16=$D$333))</f>
        <v>0</v>
      </c>
      <c r="E337" s="72">
        <f t="shared" si="12"/>
        <v>0</v>
      </c>
      <c r="F337" s="150">
        <f t="array" ref="F337">SUMPRODUCT(('Grille automatisée'!$B$26:$CW$39=$A337)*('Grille automatisée'!$B$16:$CW$16=$F$333))</f>
        <v>0</v>
      </c>
      <c r="G337" s="145">
        <f t="shared" si="13"/>
        <v>0</v>
      </c>
      <c r="H337" s="8">
        <f t="array" ref="H337">SUMPRODUCT(('Grille automatisée'!$B$26:$CW$39=$A337)*('Grille automatisée'!$B$16:$CW$16=$H$333))</f>
        <v>0</v>
      </c>
      <c r="I337" s="72">
        <f t="shared" si="14"/>
        <v>0</v>
      </c>
      <c r="J337" s="150">
        <f t="array" ref="J337">SUMPRODUCT(('Grille automatisée'!$B$26:$CW$39=$A337)*('Grille automatisée'!$B$16:$CW$16=$J$333))</f>
        <v>0</v>
      </c>
      <c r="K337" s="145">
        <f t="shared" si="15"/>
        <v>0</v>
      </c>
    </row>
    <row r="338" spans="1:11" x14ac:dyDescent="0.25">
      <c r="A338" s="281" t="s">
        <v>22</v>
      </c>
      <c r="B338" s="204"/>
      <c r="C338" s="204"/>
      <c r="D338" s="150">
        <f t="array" ref="D338">SUMPRODUCT(('Grille automatisée'!$B$26:$CW$39=$A338)*('Grille automatisée'!$B$16:$CW$16=$D$333))</f>
        <v>0</v>
      </c>
      <c r="E338" s="72">
        <f t="shared" si="12"/>
        <v>0</v>
      </c>
      <c r="F338" s="150">
        <f t="array" ref="F338">SUMPRODUCT(('Grille automatisée'!$B$26:$CW$39=$A338)*('Grille automatisée'!$B$16:$CW$16=$F$333))</f>
        <v>0</v>
      </c>
      <c r="G338" s="145">
        <f t="shared" si="13"/>
        <v>0</v>
      </c>
      <c r="H338" s="8">
        <f t="array" ref="H338">SUMPRODUCT(('Grille automatisée'!$B$26:$CW$39=$A338)*('Grille automatisée'!$B$16:$CW$16=$H$333))</f>
        <v>0</v>
      </c>
      <c r="I338" s="72">
        <f t="shared" si="14"/>
        <v>0</v>
      </c>
      <c r="J338" s="150">
        <f t="array" ref="J338">SUMPRODUCT(('Grille automatisée'!$B$26:$CW$39=$A338)*('Grille automatisée'!$B$16:$CW$16=$J$333))</f>
        <v>0</v>
      </c>
      <c r="K338" s="145">
        <f t="shared" si="15"/>
        <v>0</v>
      </c>
    </row>
    <row r="339" spans="1:11" x14ac:dyDescent="0.25">
      <c r="A339" s="281" t="s">
        <v>26</v>
      </c>
      <c r="B339" s="204"/>
      <c r="C339" s="204"/>
      <c r="D339" s="150">
        <f t="array" ref="D339">SUMPRODUCT(('Grille automatisée'!$B$26:$CW$39=$A339)*('Grille automatisée'!$B$16:$CW$16=$D$333))</f>
        <v>0</v>
      </c>
      <c r="E339" s="72">
        <f t="shared" si="12"/>
        <v>0</v>
      </c>
      <c r="F339" s="150">
        <f t="array" ref="F339">SUMPRODUCT(('Grille automatisée'!$B$26:$CW$39=$A339)*('Grille automatisée'!$B$16:$CW$16=$F$333))</f>
        <v>0</v>
      </c>
      <c r="G339" s="145">
        <f t="shared" si="13"/>
        <v>0</v>
      </c>
      <c r="H339" s="8">
        <f t="array" ref="H339">SUMPRODUCT(('Grille automatisée'!$B$26:$CW$39=$A339)*('Grille automatisée'!$B$16:$CW$16=$H$333))</f>
        <v>0</v>
      </c>
      <c r="I339" s="72">
        <f t="shared" si="14"/>
        <v>0</v>
      </c>
      <c r="J339" s="150">
        <f t="array" ref="J339">SUMPRODUCT(('Grille automatisée'!$B$26:$CW$39=$A339)*('Grille automatisée'!$B$16:$CW$16=$J$333))</f>
        <v>0</v>
      </c>
      <c r="K339" s="145">
        <f t="shared" si="15"/>
        <v>0</v>
      </c>
    </row>
    <row r="340" spans="1:11" x14ac:dyDescent="0.25">
      <c r="A340" s="281" t="s">
        <v>27</v>
      </c>
      <c r="B340" s="204"/>
      <c r="C340" s="204"/>
      <c r="D340" s="150">
        <f t="array" ref="D340">SUMPRODUCT(('Grille automatisée'!$B$26:$CW$39=$A340)*('Grille automatisée'!$B$16:$CW$16=$D$333))</f>
        <v>0</v>
      </c>
      <c r="E340" s="72">
        <f t="shared" si="12"/>
        <v>0</v>
      </c>
      <c r="F340" s="150">
        <f t="array" ref="F340">SUMPRODUCT(('Grille automatisée'!$B$26:$CW$39=$A340)*('Grille automatisée'!$B$16:$CW$16=$F$333))</f>
        <v>0</v>
      </c>
      <c r="G340" s="145">
        <f t="shared" si="13"/>
        <v>0</v>
      </c>
      <c r="H340" s="8">
        <f t="array" ref="H340">SUMPRODUCT(('Grille automatisée'!$B$26:$CW$39=$A340)*('Grille automatisée'!$B$16:$CW$16=$H$333))</f>
        <v>0</v>
      </c>
      <c r="I340" s="72">
        <f t="shared" si="14"/>
        <v>0</v>
      </c>
      <c r="J340" s="150">
        <f t="array" ref="J340">SUMPRODUCT(('Grille automatisée'!$B$26:$CW$39=$A340)*('Grille automatisée'!$B$16:$CW$16=$J$333))</f>
        <v>0</v>
      </c>
      <c r="K340" s="145">
        <f t="shared" si="15"/>
        <v>0</v>
      </c>
    </row>
    <row r="341" spans="1:11" x14ac:dyDescent="0.25">
      <c r="A341" s="281" t="s">
        <v>28</v>
      </c>
      <c r="B341" s="204"/>
      <c r="C341" s="204"/>
      <c r="D341" s="150">
        <f t="array" ref="D341">SUMPRODUCT(('Grille automatisée'!$B$26:$CW$39=$A341)*('Grille automatisée'!$B$16:$CW$16=$D$333))</f>
        <v>0</v>
      </c>
      <c r="E341" s="72">
        <f t="shared" si="12"/>
        <v>0</v>
      </c>
      <c r="F341" s="150">
        <f t="array" ref="F341">SUMPRODUCT(('Grille automatisée'!$B$26:$CW$39=$A341)*('Grille automatisée'!$B$16:$CW$16=$F$333))</f>
        <v>0</v>
      </c>
      <c r="G341" s="145">
        <f t="shared" si="13"/>
        <v>0</v>
      </c>
      <c r="H341" s="8">
        <f t="array" ref="H341">SUMPRODUCT(('Grille automatisée'!$B$26:$CW$39=$A341)*('Grille automatisée'!$B$16:$CW$16=$H$333))</f>
        <v>0</v>
      </c>
      <c r="I341" s="72">
        <f t="shared" si="14"/>
        <v>0</v>
      </c>
      <c r="J341" s="150">
        <f t="array" ref="J341">SUMPRODUCT(('Grille automatisée'!$B$26:$CW$39=$A341)*('Grille automatisée'!$B$16:$CW$16=$J$333))</f>
        <v>0</v>
      </c>
      <c r="K341" s="145">
        <f t="shared" si="15"/>
        <v>0</v>
      </c>
    </row>
    <row r="342" spans="1:11" x14ac:dyDescent="0.25">
      <c r="A342" s="281" t="s">
        <v>29</v>
      </c>
      <c r="B342" s="204"/>
      <c r="C342" s="204"/>
      <c r="D342" s="150">
        <f t="array" ref="D342">SUMPRODUCT(('Grille automatisée'!$B$26:$CW$39=$A342)*('Grille automatisée'!$B$16:$CW$16=$D$333))</f>
        <v>0</v>
      </c>
      <c r="E342" s="72">
        <f t="shared" si="12"/>
        <v>0</v>
      </c>
      <c r="F342" s="150">
        <f t="array" ref="F342">SUMPRODUCT(('Grille automatisée'!$B$26:$CW$39=$A342)*('Grille automatisée'!$B$16:$CW$16=$F$333))</f>
        <v>0</v>
      </c>
      <c r="G342" s="145">
        <f t="shared" si="13"/>
        <v>0</v>
      </c>
      <c r="H342" s="8">
        <f t="array" ref="H342">SUMPRODUCT(('Grille automatisée'!$B$26:$CW$39=$A342)*('Grille automatisée'!$B$16:$CW$16=$H$333))</f>
        <v>0</v>
      </c>
      <c r="I342" s="72">
        <f t="shared" si="14"/>
        <v>0</v>
      </c>
      <c r="J342" s="150">
        <f t="array" ref="J342">SUMPRODUCT(('Grille automatisée'!$B$26:$CW$39=$A342)*('Grille automatisée'!$B$16:$CW$16=$J$333))</f>
        <v>0</v>
      </c>
      <c r="K342" s="145">
        <f t="shared" si="15"/>
        <v>0</v>
      </c>
    </row>
    <row r="343" spans="1:11" x14ac:dyDescent="0.25">
      <c r="A343" s="281" t="s">
        <v>17</v>
      </c>
      <c r="B343" s="204"/>
      <c r="C343" s="204"/>
      <c r="D343" s="150">
        <f t="array" ref="D343">SUMPRODUCT(('Grille automatisée'!$B$26:$CW$39=$A343)*('Grille automatisée'!$B$16:$CW$16=$D$333))</f>
        <v>0</v>
      </c>
      <c r="E343" s="72">
        <f t="shared" si="12"/>
        <v>0</v>
      </c>
      <c r="F343" s="150">
        <f t="array" ref="F343">SUMPRODUCT(('Grille automatisée'!$B$26:$CW$39=$A343)*('Grille automatisée'!$B$16:$CW$16=$F$333))</f>
        <v>0</v>
      </c>
      <c r="G343" s="145">
        <f t="shared" si="13"/>
        <v>0</v>
      </c>
      <c r="H343" s="8">
        <f t="array" ref="H343">SUMPRODUCT(('Grille automatisée'!$B$26:$CW$39=$A343)*('Grille automatisée'!$B$16:$CW$16=$H$333))</f>
        <v>0</v>
      </c>
      <c r="I343" s="72">
        <f t="shared" si="14"/>
        <v>0</v>
      </c>
      <c r="J343" s="150">
        <f t="array" ref="J343">SUMPRODUCT(('Grille automatisée'!$B$26:$CW$39=$A343)*('Grille automatisée'!$B$16:$CW$16=$J$333))</f>
        <v>0</v>
      </c>
      <c r="K343" s="145">
        <f t="shared" si="15"/>
        <v>0</v>
      </c>
    </row>
    <row r="344" spans="1:11" x14ac:dyDescent="0.25">
      <c r="A344" s="281" t="s">
        <v>20</v>
      </c>
      <c r="B344" s="204"/>
      <c r="C344" s="204"/>
      <c r="D344" s="150">
        <f t="array" ref="D344">SUMPRODUCT(('Grille automatisée'!$B$26:$CW$39=$A344)*('Grille automatisée'!$B$16:$CW$16=$D$333))</f>
        <v>0</v>
      </c>
      <c r="E344" s="72">
        <f t="shared" si="12"/>
        <v>0</v>
      </c>
      <c r="F344" s="150">
        <f t="array" ref="F344">SUMPRODUCT(('Grille automatisée'!$B$26:$CW$39=$A344)*('Grille automatisée'!$B$16:$CW$16=$F$333))</f>
        <v>0</v>
      </c>
      <c r="G344" s="145">
        <f t="shared" si="13"/>
        <v>0</v>
      </c>
      <c r="H344" s="8">
        <f t="array" ref="H344">SUMPRODUCT(('Grille automatisée'!$B$26:$CW$39=$A344)*('Grille automatisée'!$B$16:$CW$16=$H$333))</f>
        <v>0</v>
      </c>
      <c r="I344" s="72">
        <f t="shared" si="14"/>
        <v>0</v>
      </c>
      <c r="J344" s="150">
        <f t="array" ref="J344">SUMPRODUCT(('Grille automatisée'!$B$26:$CW$39=$A344)*('Grille automatisée'!$B$16:$CW$16=$J$333))</f>
        <v>0</v>
      </c>
      <c r="K344" s="145">
        <f t="shared" si="15"/>
        <v>0</v>
      </c>
    </row>
    <row r="345" spans="1:11" x14ac:dyDescent="0.25">
      <c r="A345" s="281" t="s">
        <v>66</v>
      </c>
      <c r="B345" s="204"/>
      <c r="C345" s="204"/>
      <c r="D345" s="150">
        <f t="array" ref="D345">SUMPRODUCT(('Grille automatisée'!$B$26:$CW$39=$A345)*('Grille automatisée'!$B$16:$CW$16=$D$333))</f>
        <v>0</v>
      </c>
      <c r="E345" s="72">
        <f t="shared" si="12"/>
        <v>0</v>
      </c>
      <c r="F345" s="150">
        <f t="array" ref="F345">SUMPRODUCT(('Grille automatisée'!$B$26:$CW$39=$A345)*('Grille automatisée'!$B$16:$CW$16=$F$333))</f>
        <v>0</v>
      </c>
      <c r="G345" s="145">
        <f t="shared" si="13"/>
        <v>0</v>
      </c>
      <c r="H345" s="8">
        <f t="array" ref="H345">SUMPRODUCT(('Grille automatisée'!$B$26:$CW$39=$A345)*('Grille automatisée'!$B$16:$CW$16=$H$333))</f>
        <v>0</v>
      </c>
      <c r="I345" s="72">
        <f t="shared" si="14"/>
        <v>0</v>
      </c>
      <c r="J345" s="150">
        <f t="array" ref="J345">SUMPRODUCT(('Grille automatisée'!$B$26:$CW$39=$A345)*('Grille automatisée'!$B$16:$CW$16=$J$333))</f>
        <v>0</v>
      </c>
      <c r="K345" s="145">
        <f t="shared" si="15"/>
        <v>0</v>
      </c>
    </row>
    <row r="346" spans="1:11" x14ac:dyDescent="0.25">
      <c r="A346" s="281" t="s">
        <v>21</v>
      </c>
      <c r="B346" s="204"/>
      <c r="C346" s="204"/>
      <c r="D346" s="150">
        <f t="array" ref="D346">SUMPRODUCT(('Grille automatisée'!$B$26:$CW$39=$A346)*('Grille automatisée'!$B$16:$CW$16=$D$333))</f>
        <v>0</v>
      </c>
      <c r="E346" s="72">
        <f t="shared" si="12"/>
        <v>0</v>
      </c>
      <c r="F346" s="150">
        <f t="array" ref="F346">SUMPRODUCT(('Grille automatisée'!$B$26:$CW$39=$A346)*('Grille automatisée'!$B$16:$CW$16=$F$333))</f>
        <v>0</v>
      </c>
      <c r="G346" s="145">
        <f t="shared" si="13"/>
        <v>0</v>
      </c>
      <c r="H346" s="8">
        <f t="array" ref="H346">SUMPRODUCT(('Grille automatisée'!$B$26:$CW$39=$A346)*('Grille automatisée'!$B$16:$CW$16=$H$333))</f>
        <v>0</v>
      </c>
      <c r="I346" s="72">
        <f t="shared" si="14"/>
        <v>0</v>
      </c>
      <c r="J346" s="150">
        <f t="array" ref="J346">SUMPRODUCT(('Grille automatisée'!$B$26:$CW$39=$A346)*('Grille automatisée'!$B$16:$CW$16=$J$333))</f>
        <v>0</v>
      </c>
      <c r="K346" s="145">
        <f t="shared" si="15"/>
        <v>0</v>
      </c>
    </row>
    <row r="347" spans="1:11" x14ac:dyDescent="0.25">
      <c r="A347" s="281" t="s">
        <v>64</v>
      </c>
      <c r="B347" s="204"/>
      <c r="C347" s="204"/>
      <c r="D347" s="150">
        <f t="array" ref="D347">SUMPRODUCT(('Grille automatisée'!$B$26:$CW$39=$A347)*('Grille automatisée'!$B$16:$CW$16=$D$333))</f>
        <v>0</v>
      </c>
      <c r="E347" s="72">
        <f t="shared" si="12"/>
        <v>0</v>
      </c>
      <c r="F347" s="150">
        <f t="array" ref="F347">SUMPRODUCT(('Grille automatisée'!$B$26:$CW$39=$A347)*('Grille automatisée'!$B$16:$CW$16=$F$333))</f>
        <v>0</v>
      </c>
      <c r="G347" s="145">
        <f t="shared" si="13"/>
        <v>0</v>
      </c>
      <c r="H347" s="8">
        <f t="array" ref="H347">SUMPRODUCT(('Grille automatisée'!$B$26:$CW$39=$A347)*('Grille automatisée'!$B$16:$CW$16=$H$333))</f>
        <v>0</v>
      </c>
      <c r="I347" s="72">
        <f t="shared" si="14"/>
        <v>0</v>
      </c>
      <c r="J347" s="150">
        <f t="array" ref="J347">SUMPRODUCT(('Grille automatisée'!$B$26:$CW$39=$A347)*('Grille automatisée'!$B$16:$CW$16=$J$333))</f>
        <v>0</v>
      </c>
      <c r="K347" s="145">
        <f t="shared" si="15"/>
        <v>0</v>
      </c>
    </row>
    <row r="348" spans="1:11" x14ac:dyDescent="0.25">
      <c r="A348" s="281" t="s">
        <v>18</v>
      </c>
      <c r="B348" s="204"/>
      <c r="C348" s="204"/>
      <c r="D348" s="150">
        <f t="array" ref="D348">SUMPRODUCT(('Grille automatisée'!$B$26:$CW$39=$A348)*('Grille automatisée'!$B$16:$CW$16=$D$333))</f>
        <v>0</v>
      </c>
      <c r="E348" s="72">
        <f t="shared" si="12"/>
        <v>0</v>
      </c>
      <c r="F348" s="150">
        <f t="array" ref="F348">SUMPRODUCT(('Grille automatisée'!$B$26:$CW$39=$A348)*('Grille automatisée'!$B$16:$CW$16=$F$333))</f>
        <v>0</v>
      </c>
      <c r="G348" s="145">
        <f t="shared" si="13"/>
        <v>0</v>
      </c>
      <c r="H348" s="8">
        <f t="array" ref="H348">SUMPRODUCT(('Grille automatisée'!$B$26:$CW$39=$A348)*('Grille automatisée'!$B$16:$CW$16=$H$333))</f>
        <v>0</v>
      </c>
      <c r="I348" s="72">
        <f t="shared" si="14"/>
        <v>0</v>
      </c>
      <c r="J348" s="150">
        <f t="array" ref="J348">SUMPRODUCT(('Grille automatisée'!$B$26:$CW$39=$A348)*('Grille automatisée'!$B$16:$CW$16=$J$333))</f>
        <v>0</v>
      </c>
      <c r="K348" s="145">
        <f t="shared" si="15"/>
        <v>0</v>
      </c>
    </row>
    <row r="349" spans="1:11" x14ac:dyDescent="0.25">
      <c r="A349" s="281" t="s">
        <v>65</v>
      </c>
      <c r="B349" s="204"/>
      <c r="C349" s="204"/>
      <c r="D349" s="150">
        <f t="array" ref="D349">SUMPRODUCT(('Grille automatisée'!$B$26:$CW$39=$A349)*('Grille automatisée'!$B$16:$CW$16=$D$333))</f>
        <v>0</v>
      </c>
      <c r="E349" s="72">
        <f t="shared" si="12"/>
        <v>0</v>
      </c>
      <c r="F349" s="150">
        <f t="array" ref="F349">SUMPRODUCT(('Grille automatisée'!$B$26:$CW$39=$A349)*('Grille automatisée'!$B$16:$CW$16=$F$333))</f>
        <v>0</v>
      </c>
      <c r="G349" s="145">
        <f t="shared" si="13"/>
        <v>0</v>
      </c>
      <c r="H349" s="8">
        <f t="array" ref="H349">SUMPRODUCT(('Grille automatisée'!$B$26:$CW$39=$A349)*('Grille automatisée'!$B$16:$CW$16=$H$333))</f>
        <v>0</v>
      </c>
      <c r="I349" s="72">
        <f t="shared" si="14"/>
        <v>0</v>
      </c>
      <c r="J349" s="150">
        <f t="array" ref="J349">SUMPRODUCT(('Grille automatisée'!$B$26:$CW$39=$A349)*('Grille automatisée'!$B$16:$CW$16=$J$333))</f>
        <v>0</v>
      </c>
      <c r="K349" s="145">
        <f t="shared" si="15"/>
        <v>0</v>
      </c>
    </row>
    <row r="350" spans="1:11" x14ac:dyDescent="0.25">
      <c r="A350" s="281" t="s">
        <v>15</v>
      </c>
      <c r="B350" s="204"/>
      <c r="C350" s="204"/>
      <c r="D350" s="150">
        <f t="array" ref="D350">SUMPRODUCT(('Grille automatisée'!$B$26:$CW$39=$A350)*('Grille automatisée'!$B$16:$CW$16=$D$333))</f>
        <v>0</v>
      </c>
      <c r="E350" s="72">
        <f t="shared" si="12"/>
        <v>0</v>
      </c>
      <c r="F350" s="150">
        <f t="array" ref="F350">SUMPRODUCT(('Grille automatisée'!$B$26:$CW$39=$A350)*('Grille automatisée'!$B$16:$CW$16=$F$333))</f>
        <v>0</v>
      </c>
      <c r="G350" s="145">
        <f t="shared" si="13"/>
        <v>0</v>
      </c>
      <c r="H350" s="8">
        <f t="array" ref="H350">SUMPRODUCT(('Grille automatisée'!$B$26:$CW$39=$A350)*('Grille automatisée'!$B$16:$CW$16=$H$333))</f>
        <v>0</v>
      </c>
      <c r="I350" s="72">
        <f t="shared" si="14"/>
        <v>0</v>
      </c>
      <c r="J350" s="150">
        <f t="array" ref="J350">SUMPRODUCT(('Grille automatisée'!$B$26:$CW$39=$A350)*('Grille automatisée'!$B$16:$CW$16=$J$333))</f>
        <v>0</v>
      </c>
      <c r="K350" s="145">
        <f t="shared" si="15"/>
        <v>0</v>
      </c>
    </row>
    <row r="351" spans="1:11" x14ac:dyDescent="0.25">
      <c r="A351" s="281" t="s">
        <v>31</v>
      </c>
      <c r="B351" s="204"/>
      <c r="C351" s="204"/>
      <c r="D351" s="150">
        <f t="array" ref="D351">SUMPRODUCT(('Grille automatisée'!$B$26:$CW$39=$A351)*('Grille automatisée'!$B$16:$CW$16=$D$333))</f>
        <v>0</v>
      </c>
      <c r="E351" s="72">
        <f t="shared" si="12"/>
        <v>0</v>
      </c>
      <c r="F351" s="150">
        <f t="array" ref="F351">SUMPRODUCT(('Grille automatisée'!$B$26:$CW$39=$A351)*('Grille automatisée'!$B$16:$CW$16=$F$333))</f>
        <v>0</v>
      </c>
      <c r="G351" s="145">
        <f t="shared" si="13"/>
        <v>0</v>
      </c>
      <c r="H351" s="8">
        <f t="array" ref="H351">SUMPRODUCT(('Grille automatisée'!$B$26:$CW$39=$A351)*('Grille automatisée'!$B$16:$CW$16=$H$333))</f>
        <v>0</v>
      </c>
      <c r="I351" s="72">
        <f t="shared" si="14"/>
        <v>0</v>
      </c>
      <c r="J351" s="150">
        <f t="array" ref="J351">SUMPRODUCT(('Grille automatisée'!$B$26:$CW$39=$A351)*('Grille automatisée'!$B$16:$CW$16=$J$333))</f>
        <v>0</v>
      </c>
      <c r="K351" s="145">
        <f t="shared" si="15"/>
        <v>0</v>
      </c>
    </row>
    <row r="352" spans="1:11" x14ac:dyDescent="0.25">
      <c r="A352" s="281" t="s">
        <v>63</v>
      </c>
      <c r="B352" s="204"/>
      <c r="C352" s="204"/>
      <c r="D352" s="150">
        <f t="array" ref="D352">SUMPRODUCT(('Grille automatisée'!$B$26:$CW$39=$A352)*('Grille automatisée'!$B$16:$CW$16=$D$333))</f>
        <v>0</v>
      </c>
      <c r="E352" s="72">
        <f t="shared" si="12"/>
        <v>0</v>
      </c>
      <c r="F352" s="150">
        <f t="array" ref="F352">SUMPRODUCT(('Grille automatisée'!$B$26:$CW$39=$A352)*('Grille automatisée'!$B$16:$CW$16=$F$333))</f>
        <v>0</v>
      </c>
      <c r="G352" s="145">
        <f t="shared" si="13"/>
        <v>0</v>
      </c>
      <c r="H352" s="8">
        <f t="array" ref="H352">SUMPRODUCT(('Grille automatisée'!$B$26:$CW$39=$A352)*('Grille automatisée'!$B$16:$CW$16=$H$333))</f>
        <v>0</v>
      </c>
      <c r="I352" s="72">
        <f t="shared" si="14"/>
        <v>0</v>
      </c>
      <c r="J352" s="150">
        <f t="array" ref="J352">SUMPRODUCT(('Grille automatisée'!$B$26:$CW$39=$A352)*('Grille automatisée'!$B$16:$CW$16=$J$333))</f>
        <v>0</v>
      </c>
      <c r="K352" s="145">
        <f t="shared" si="15"/>
        <v>0</v>
      </c>
    </row>
    <row r="353" spans="1:11" x14ac:dyDescent="0.25">
      <c r="A353" s="281" t="s">
        <v>32</v>
      </c>
      <c r="B353" s="204"/>
      <c r="C353" s="204"/>
      <c r="D353" s="150">
        <f t="array" ref="D353">SUMPRODUCT(('Grille automatisée'!$B$26:$CW$39=$A353)*('Grille automatisée'!$B$16:$CW$16=$D$333))</f>
        <v>0</v>
      </c>
      <c r="E353" s="72">
        <f t="shared" si="12"/>
        <v>0</v>
      </c>
      <c r="F353" s="150">
        <f t="array" ref="F353">SUMPRODUCT(('Grille automatisée'!$B$26:$CW$39=$A353)*('Grille automatisée'!$B$16:$CW$16=$F$333))</f>
        <v>0</v>
      </c>
      <c r="G353" s="145">
        <f t="shared" si="13"/>
        <v>0</v>
      </c>
      <c r="H353" s="8">
        <f t="array" ref="H353">SUMPRODUCT(('Grille automatisée'!$B$26:$CW$39=$A353)*('Grille automatisée'!$B$16:$CW$16=$H$333))</f>
        <v>0</v>
      </c>
      <c r="I353" s="72">
        <f t="shared" si="14"/>
        <v>0</v>
      </c>
      <c r="J353" s="150">
        <f t="array" ref="J353">SUMPRODUCT(('Grille automatisée'!$B$26:$CW$39=$A353)*('Grille automatisée'!$B$16:$CW$16=$J$333))</f>
        <v>0</v>
      </c>
      <c r="K353" s="145">
        <f t="shared" si="15"/>
        <v>0</v>
      </c>
    </row>
    <row r="354" spans="1:11" x14ac:dyDescent="0.25">
      <c r="A354" s="281" t="s">
        <v>30</v>
      </c>
      <c r="B354" s="204"/>
      <c r="C354" s="204"/>
      <c r="D354" s="150">
        <f t="array" ref="D354">SUMPRODUCT(('Grille automatisée'!$B$26:$CW$39=$A354)*('Grille automatisée'!$B$16:$CW$16=$D$333))</f>
        <v>0</v>
      </c>
      <c r="E354" s="72">
        <f t="shared" si="12"/>
        <v>0</v>
      </c>
      <c r="F354" s="150">
        <f t="array" ref="F354">SUMPRODUCT(('Grille automatisée'!$B$26:$CW$39=$A354)*('Grille automatisée'!$B$16:$CW$16=$F$333))</f>
        <v>0</v>
      </c>
      <c r="G354" s="145">
        <f t="shared" si="13"/>
        <v>0</v>
      </c>
      <c r="H354" s="8">
        <f t="array" ref="H354">SUMPRODUCT(('Grille automatisée'!$B$26:$CW$39=$A354)*('Grille automatisée'!$B$16:$CW$16=$H$333))</f>
        <v>0</v>
      </c>
      <c r="I354" s="72">
        <f t="shared" si="14"/>
        <v>0</v>
      </c>
      <c r="J354" s="150">
        <f t="array" ref="J354">SUMPRODUCT(('Grille automatisée'!$B$26:$CW$39=$A354)*('Grille automatisée'!$B$16:$CW$16=$J$333))</f>
        <v>0</v>
      </c>
      <c r="K354" s="145">
        <f t="shared" si="15"/>
        <v>0</v>
      </c>
    </row>
    <row r="355" spans="1:11" x14ac:dyDescent="0.25">
      <c r="A355" s="281" t="s">
        <v>19</v>
      </c>
      <c r="B355" s="204"/>
      <c r="C355" s="204"/>
      <c r="D355" s="150">
        <f t="array" ref="D355">SUMPRODUCT(('Grille automatisée'!$B$26:$CW$39=$A355)*('Grille automatisée'!$B$16:$CW$16=$D$333))</f>
        <v>0</v>
      </c>
      <c r="E355" s="72">
        <f t="shared" si="12"/>
        <v>0</v>
      </c>
      <c r="F355" s="150">
        <f t="array" ref="F355">SUMPRODUCT(('Grille automatisée'!$B$26:$CW$39=$A355)*('Grille automatisée'!$B$16:$CW$16=$F$333))</f>
        <v>0</v>
      </c>
      <c r="G355" s="145">
        <f t="shared" si="13"/>
        <v>0</v>
      </c>
      <c r="H355" s="8">
        <f t="array" ref="H355">SUMPRODUCT(('Grille automatisée'!$B$26:$CW$39=$A355)*('Grille automatisée'!$B$16:$CW$16=$H$333))</f>
        <v>0</v>
      </c>
      <c r="I355" s="72">
        <f t="shared" si="14"/>
        <v>0</v>
      </c>
      <c r="J355" s="150">
        <f t="array" ref="J355">SUMPRODUCT(('Grille automatisée'!$B$26:$CW$39=$A355)*('Grille automatisée'!$B$16:$CW$16=$J$333))</f>
        <v>0</v>
      </c>
      <c r="K355" s="145">
        <f t="shared" si="15"/>
        <v>0</v>
      </c>
    </row>
    <row r="356" spans="1:11" x14ac:dyDescent="0.25">
      <c r="A356" s="282" t="s">
        <v>61</v>
      </c>
      <c r="B356" s="283"/>
      <c r="C356" s="283"/>
      <c r="D356" s="151">
        <f t="array" ref="D356">SUMPRODUCT(('Grille automatisée'!$B$26:$CW$39=$A356)*('Grille automatisée'!$B$16:$CW$16=$D$333))</f>
        <v>0</v>
      </c>
      <c r="E356" s="146">
        <f t="shared" si="12"/>
        <v>0</v>
      </c>
      <c r="F356" s="151">
        <f t="array" ref="F356">SUMPRODUCT(('Grille automatisée'!$B$26:$CW$39=$A356)*('Grille automatisée'!$B$16:$CW$16=$F$333))</f>
        <v>0</v>
      </c>
      <c r="G356" s="148">
        <f t="shared" si="13"/>
        <v>0</v>
      </c>
      <c r="H356" s="147">
        <f t="array" ref="H356">SUMPRODUCT(('Grille automatisée'!$B$26:$CW$39=$A356)*('Grille automatisée'!$B$16:$CW$16=$H$333))</f>
        <v>0</v>
      </c>
      <c r="I356" s="146">
        <f t="shared" si="14"/>
        <v>0</v>
      </c>
      <c r="J356" s="151">
        <f t="array" ref="J356">SUMPRODUCT(('Grille automatisée'!$B$26:$CW$39=$A356)*('Grille automatisée'!$B$16:$CW$16=$J$333))</f>
        <v>0</v>
      </c>
      <c r="K356" s="148">
        <f t="shared" si="15"/>
        <v>0</v>
      </c>
    </row>
    <row r="357" spans="1:11" x14ac:dyDescent="0.25">
      <c r="A357" s="110"/>
      <c r="B357" s="110"/>
      <c r="C357" s="110"/>
      <c r="D357" s="8"/>
      <c r="E357" s="72"/>
      <c r="F357" s="8"/>
      <c r="G357" s="72"/>
      <c r="H357" s="8"/>
      <c r="I357" s="72"/>
      <c r="J357" s="8"/>
      <c r="K357" s="72"/>
    </row>
    <row r="358" spans="1:11" x14ac:dyDescent="0.25">
      <c r="A358" s="110"/>
      <c r="B358" s="110"/>
      <c r="C358" s="110"/>
      <c r="D358" s="8"/>
      <c r="E358" s="72"/>
      <c r="F358" s="8"/>
      <c r="G358" s="72"/>
      <c r="H358" s="8"/>
      <c r="I358" s="72"/>
      <c r="J358" s="8"/>
      <c r="K358" s="72"/>
    </row>
    <row r="359" spans="1:11" x14ac:dyDescent="0.25">
      <c r="A359" s="189" t="s">
        <v>37</v>
      </c>
      <c r="B359" s="189"/>
      <c r="C359" s="189"/>
      <c r="D359" s="189"/>
      <c r="E359" s="189"/>
      <c r="F359" s="189"/>
      <c r="G359" s="189"/>
      <c r="H359" s="189"/>
      <c r="I359" s="189"/>
      <c r="J359" s="189"/>
      <c r="K359" s="189"/>
    </row>
    <row r="360" spans="1:11" x14ac:dyDescent="0.25">
      <c r="A360" s="111"/>
      <c r="B360" s="111"/>
      <c r="C360" s="111"/>
      <c r="D360" s="111"/>
      <c r="E360" s="111"/>
      <c r="F360" s="7"/>
      <c r="G360" s="7"/>
      <c r="H360" s="7"/>
      <c r="I360" s="7"/>
      <c r="J360" s="7"/>
      <c r="K360" s="7"/>
    </row>
    <row r="361" spans="1:11" ht="44.25" customHeight="1" x14ac:dyDescent="0.25">
      <c r="A361" s="182" t="s">
        <v>122</v>
      </c>
      <c r="B361" s="183"/>
      <c r="C361" s="184"/>
      <c r="D361" s="284" t="s">
        <v>68</v>
      </c>
      <c r="E361" s="278"/>
      <c r="F361" s="278" t="s">
        <v>69</v>
      </c>
      <c r="G361" s="278"/>
      <c r="H361" s="278" t="s">
        <v>70</v>
      </c>
      <c r="I361" s="278"/>
      <c r="J361" s="278" t="s">
        <v>16</v>
      </c>
      <c r="K361" s="278"/>
    </row>
    <row r="362" spans="1:11" x14ac:dyDescent="0.25">
      <c r="A362" s="185"/>
      <c r="B362" s="186"/>
      <c r="C362" s="187"/>
      <c r="D362" s="160" t="s">
        <v>227</v>
      </c>
      <c r="E362" s="139" t="s">
        <v>33</v>
      </c>
      <c r="F362" s="160" t="s">
        <v>227</v>
      </c>
      <c r="G362" s="160" t="s">
        <v>33</v>
      </c>
      <c r="H362" s="138" t="s">
        <v>227</v>
      </c>
      <c r="I362" s="139" t="s">
        <v>33</v>
      </c>
      <c r="J362" s="160" t="s">
        <v>227</v>
      </c>
      <c r="K362" s="139" t="s">
        <v>33</v>
      </c>
    </row>
    <row r="363" spans="1:11" x14ac:dyDescent="0.25">
      <c r="A363" s="285" t="s">
        <v>229</v>
      </c>
      <c r="B363" s="262"/>
      <c r="C363" s="286"/>
      <c r="D363" s="153">
        <f t="array" ref="D363">SUMPRODUCT(('Grille automatisée'!$B$46:$CW$46="Conforme")*('Grille automatisée'!$B$16:$CW$16=$D$361))</f>
        <v>0</v>
      </c>
      <c r="E363" s="154" t="str">
        <f>IFERROR(Résultats!$D363/(COUNTIFS('Grille automatisée'!$B$46:$CW$46,"Conforme",'Grille automatisée'!$B$16:$CW$16,Résultats!$D$361)+COUNTIFS('Grille automatisée'!$B$46:$CW$46,"Non conforme",'Grille automatisée'!$B$16:$CW$16,Résultats!$D$361)),"NA")</f>
        <v>NA</v>
      </c>
      <c r="F363" s="135">
        <f t="array" ref="F363">SUMPRODUCT(('Grille automatisée'!$B$46:$CW$46="Conforme")*('Grille automatisée'!$B$16:$CW$16=$F$361))</f>
        <v>0</v>
      </c>
      <c r="G363" s="158" t="str">
        <f>IFERROR(Résultats!$F363/(COUNTIFS('Grille automatisée'!$B$46:$CW$46,"Conforme",'Grille automatisée'!$B$16:$CW$16,Résultats!$F$361)+COUNTIFS('Grille automatisée'!$B$46:$CW$46,"Non conforme",'Grille automatisée'!$B$16:$CW$16,Résultats!$F$361)),"NA")</f>
        <v>NA</v>
      </c>
      <c r="H363" s="153">
        <f t="array" ref="H363">SUMPRODUCT(('Grille automatisée'!$B$46:$CW$46="Conforme")*('Grille automatisée'!$B$16:$CW$16=$H$361))</f>
        <v>0</v>
      </c>
      <c r="I363" s="154" t="str">
        <f>IFERROR(Résultats!$H363/(COUNTIFS('Grille automatisée'!$B$46:$CW$46,"Conforme",'Grille automatisée'!$B$16:$CW$16,Résultats!$H$361)+COUNTIFS('Grille automatisée'!$B$46:$CW$46,"Non conforme",'Grille automatisée'!$B$16:$CW$16,Résultats!$H$361)),"NA")</f>
        <v>NA</v>
      </c>
      <c r="J363" s="135">
        <f t="array" ref="J363">SUMPRODUCT(('Grille automatisée'!$B$46:$CW$46="Conforme")*('Grille automatisée'!$B$16:$CW$16=$J$361))</f>
        <v>0</v>
      </c>
      <c r="K363" s="154" t="str">
        <f>IFERROR(Résultats!$J363/(COUNTIFS('Grille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4" spans="1:11" x14ac:dyDescent="0.25">
      <c r="A364" s="281" t="s">
        <v>230</v>
      </c>
      <c r="B364" s="204"/>
      <c r="C364" s="287"/>
      <c r="D364" s="153">
        <f t="array" ref="D364">SUMPRODUCT(('Grille automatisée'!$B$47:$CW$47="Conforme")*('Grille automatisée'!$B$16:$CW$16=$D$361))</f>
        <v>0</v>
      </c>
      <c r="E364" s="154" t="str">
        <f>IFERROR(Résultats!$D364/(COUNTIFS('Grille automatisée'!$B$46:$CW$46,"Conforme",'Grille automatisée'!$B$16:$CW$16,Résultats!$D$361)+COUNTIFS('Grille automatisée'!$B$46:$CW$46,"Non conforme",'Grille automatisée'!$B$16:$CW$16,Résultats!$D$361)),"NA")</f>
        <v>NA</v>
      </c>
      <c r="F364" s="135">
        <f t="array" ref="F364">SUMPRODUCT(('Grille automatisée'!$B$47:$CW$47="Conforme")*('Grille automatisée'!$B$16:$CW$16=$F$361))</f>
        <v>0</v>
      </c>
      <c r="G364" s="158" t="str">
        <f>IFERROR(Résultats!$F364/(COUNTIFS('Grille automatisée'!$B$46:$CW$46,"Conforme",'Grille automatisée'!$B$16:$CW$16,Résultats!$F$361)+COUNTIFS('Grille automatisée'!$B$46:$CW$46,"Non conforme",'Grille automatisée'!$B$16:$CW$16,Résultats!$F$361)),"NA")</f>
        <v>NA</v>
      </c>
      <c r="H364" s="153">
        <f t="array" ref="H364">SUMPRODUCT(('Grille automatisée'!$B$47:$CW$47="Conforme")*('Grille automatisée'!$B$16:$CW$16=$H$361))</f>
        <v>0</v>
      </c>
      <c r="I364" s="154" t="str">
        <f>IFERROR(Résultats!$H364/(COUNTIFS('Grille automatisée'!$B$46:$CW$46,"Conforme",'Grille automatisée'!$B$16:$CW$16,Résultats!$H$361)+COUNTIFS('Grille automatisée'!$B$46:$CW$46,"Non conforme",'Grille automatisée'!$B$16:$CW$16,Résultats!$H$361)),"NA")</f>
        <v>NA</v>
      </c>
      <c r="J364" s="135">
        <f t="array" ref="J364">SUMPRODUCT(('Grille automatisée'!$B$47:$CW$47="Conforme")*('Grille automatisée'!$B$16:$CW$16=$J$361))</f>
        <v>0</v>
      </c>
      <c r="K364" s="154" t="str">
        <f>IFERROR(Résultats!$J364/(COUNTIFS('Grille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5" spans="1:11" x14ac:dyDescent="0.25">
      <c r="A365" s="281" t="s">
        <v>231</v>
      </c>
      <c r="B365" s="204"/>
      <c r="C365" s="287"/>
      <c r="D365" s="153">
        <f t="array" ref="D365">SUMPRODUCT(('Grille automatisée'!$B$48:$CW$48="Conforme")*('Grille automatisée'!$B$16:$CW$16=$D$361))</f>
        <v>0</v>
      </c>
      <c r="E365" s="154" t="str">
        <f>IFERROR(Résultats!$D365/(COUNTIFS('Grille automatisée'!$B$46:$CW$46,"Conforme",'Grille automatisée'!$B$16:$CW$16,Résultats!$D$361)+COUNTIFS('Grille automatisée'!$B$46:$CW$46,"Non conforme",'Grille automatisée'!$B$16:$CW$16,Résultats!$D$361)),"NA")</f>
        <v>NA</v>
      </c>
      <c r="F365" s="135">
        <f t="array" ref="F365">SUMPRODUCT(('Grille automatisée'!$B$48:$CW$48="Conforme")*('Grille automatisée'!$B$16:$CW$16=$F$361))</f>
        <v>0</v>
      </c>
      <c r="G365" s="158" t="str">
        <f>IFERROR(Résultats!$F365/(COUNTIFS('Grille automatisée'!$B$46:$CW$46,"Conforme",'Grille automatisée'!$B$16:$CW$16,Résultats!$F$361)+COUNTIFS('Grille automatisée'!$B$46:$CW$46,"Non conforme",'Grille automatisée'!$B$16:$CW$16,Résultats!$F$361)),"NA")</f>
        <v>NA</v>
      </c>
      <c r="H365" s="153">
        <f t="array" ref="H365">SUMPRODUCT(('Grille automatisée'!$B$48:$CW$48="Conforme")*('Grille automatisée'!$B$16:$CW$16=$H$361))</f>
        <v>0</v>
      </c>
      <c r="I365" s="154" t="str">
        <f>IFERROR(Résultats!$H365/(COUNTIFS('Grille automatisée'!$B$46:$CW$46,"Conforme",'Grille automatisée'!$B$16:$CW$16,Résultats!$H$361)+COUNTIFS('Grille automatisée'!$B$46:$CW$46,"Non conforme",'Grille automatisée'!$B$16:$CW$16,Résultats!$H$361)),"NA")</f>
        <v>NA</v>
      </c>
      <c r="J365" s="135">
        <f t="array" ref="J365">SUMPRODUCT(('Grille automatisée'!$B$48:$CW$48="Conforme")*('Grille automatisée'!$B$16:$CW$16=$J$361))</f>
        <v>0</v>
      </c>
      <c r="K365" s="154" t="str">
        <f>IFERROR(Résultats!$J365/(COUNTIFS('Grille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6" spans="1:11" x14ac:dyDescent="0.25">
      <c r="A366" s="281" t="s">
        <v>235</v>
      </c>
      <c r="B366" s="204"/>
      <c r="C366" s="287"/>
      <c r="D366" s="153">
        <f t="array" ref="D366">SUMPRODUCT(('Grille automatisée'!$B$49:$CW$49="Conforme")*('Grille automatisée'!$B$16:$CW$16=$D$361))</f>
        <v>0</v>
      </c>
      <c r="E366" s="154" t="str">
        <f>IFERROR(Résultats!$D366/(COUNTIFS('Grille automatisée'!$B$46:$CW$46,"Conforme",'Grille automatisée'!$B$16:$CW$16,Résultats!$D$361)+COUNTIFS('Grille automatisée'!$B$46:$CW$46,"Non conforme",'Grille automatisée'!$B$16:$CW$16,Résultats!$D$361)),"NA")</f>
        <v>NA</v>
      </c>
      <c r="F366" s="135">
        <f t="array" ref="F366">SUMPRODUCT(('Grille automatisée'!$B$49:$CW$49="Conforme")*('Grille automatisée'!$B$16:$CW$16=$F$361))</f>
        <v>0</v>
      </c>
      <c r="G366" s="158" t="str">
        <f>IFERROR(Résultats!$F366/(COUNTIFS('Grille automatisée'!$B$46:$CW$46,"Conforme",'Grille automatisée'!$B$16:$CW$16,Résultats!$F$361)+COUNTIFS('Grille automatisée'!$B$46:$CW$46,"Non conforme",'Grille automatisée'!$B$16:$CW$16,Résultats!$F$361)),"NA")</f>
        <v>NA</v>
      </c>
      <c r="H366" s="153">
        <f t="array" ref="H366">SUMPRODUCT(('Grille automatisée'!$B$49:$CW$49="Conforme")*('Grille automatisée'!$B$16:$CW$16=$H$361))</f>
        <v>0</v>
      </c>
      <c r="I366" s="154" t="str">
        <f>IFERROR(Résultats!$H366/(COUNTIFS('Grille automatisée'!$B$46:$CW$46,"Conforme",'Grille automatisée'!$B$16:$CW$16,Résultats!$H$361)+COUNTIFS('Grille automatisée'!$B$46:$CW$46,"Non conforme",'Grille automatisée'!$B$16:$CW$16,Résultats!$H$361)),"NA")</f>
        <v>NA</v>
      </c>
      <c r="J366" s="135">
        <f t="array" ref="J366">SUMPRODUCT(('Grille automatisée'!$B$49:$CW$49="Conforme")*('Grille automatisée'!$B$16:$CW$16=$J$361))</f>
        <v>0</v>
      </c>
      <c r="K366" s="154" t="str">
        <f>IFERROR(Résultats!$J366/(COUNTIFS('Grille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7" spans="1:11" x14ac:dyDescent="0.25">
      <c r="A367" s="282" t="s">
        <v>232</v>
      </c>
      <c r="B367" s="283"/>
      <c r="C367" s="288"/>
      <c r="D367" s="155">
        <f t="array" ref="D367">SUMPRODUCT(('Grille automatisée'!$B$50:$CW$50="Conforme")*('Grille automatisée'!$B$16:$CW$16=$D$361))</f>
        <v>0</v>
      </c>
      <c r="E367" s="157" t="str">
        <f>IFERROR(Résultats!$D367/(COUNTIFS('Grille automatisée'!$B$46:$CW$46,"Conforme",'Grille automatisée'!$B$16:$CW$16,Résultats!$D$361)+COUNTIFS('Grille automatisée'!$B$46:$CW$46,"Non conforme",'Grille automatisée'!$B$16:$CW$16,Résultats!$D$361)),"NA")</f>
        <v>NA</v>
      </c>
      <c r="F367" s="156">
        <f t="array" ref="F367">SUMPRODUCT(('Grille automatisée'!$B$50:$CW$50="Conforme")*('Grille automatisée'!$B$16:$CW$16=$F$361))</f>
        <v>0</v>
      </c>
      <c r="G367" s="159" t="str">
        <f>IFERROR(Résultats!$F367/(COUNTIFS('Grille automatisée'!$B$46:$CW$46,"Conforme",'Grille automatisée'!$B$16:$CW$16,Résultats!$F$361)+COUNTIFS('Grille automatisée'!$B$46:$CW$46,"Non conforme",'Grille automatisée'!$B$16:$CW$16,Résultats!$F$361)),"NA")</f>
        <v>NA</v>
      </c>
      <c r="H367" s="155">
        <f t="array" ref="H367">SUMPRODUCT(('Grille automatisée'!$B$50:$CW$50="Conforme")*('Grille automatisée'!$B$16:$CW$16=$H$361))</f>
        <v>0</v>
      </c>
      <c r="I367" s="157" t="str">
        <f>IFERROR(Résultats!$H367/(COUNTIFS('Grille automatisée'!$B$46:$CW$46,"Conforme",'Grille automatisée'!$B$16:$CW$16,Résultats!$H$361)+COUNTIFS('Grille automatisée'!$B$46:$CW$46,"Non conforme",'Grille automatisée'!$B$16:$CW$16,Résultats!$H$361)),"NA")</f>
        <v>NA</v>
      </c>
      <c r="J367" s="156">
        <f t="array" ref="J367">SUMPRODUCT(('Grille automatisée'!$B$50:$CW$50="Conforme")*('Grille automatisée'!$B$16:$CW$16=$J$361))</f>
        <v>0</v>
      </c>
      <c r="K367" s="157" t="str">
        <f>IFERROR(Résultats!$J367/(COUNTIFS('Grille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8" spans="1:1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1:11" ht="45" customHeight="1" x14ac:dyDescent="0.25">
      <c r="A369" s="190" t="s">
        <v>62</v>
      </c>
      <c r="B369" s="191"/>
      <c r="C369" s="192"/>
      <c r="D369" s="284" t="s">
        <v>68</v>
      </c>
      <c r="E369" s="278"/>
      <c r="F369" s="278" t="s">
        <v>69</v>
      </c>
      <c r="G369" s="278"/>
      <c r="H369" s="278" t="s">
        <v>70</v>
      </c>
      <c r="I369" s="278"/>
      <c r="J369" s="278" t="s">
        <v>16</v>
      </c>
      <c r="K369" s="278"/>
    </row>
    <row r="370" spans="1:11" x14ac:dyDescent="0.25">
      <c r="A370" s="193"/>
      <c r="B370" s="194"/>
      <c r="C370" s="195"/>
      <c r="D370" s="160" t="s">
        <v>227</v>
      </c>
      <c r="E370" s="139" t="s">
        <v>33</v>
      </c>
      <c r="F370" s="160" t="s">
        <v>227</v>
      </c>
      <c r="G370" s="160" t="s">
        <v>33</v>
      </c>
      <c r="H370" s="138" t="s">
        <v>227</v>
      </c>
      <c r="I370" s="139" t="s">
        <v>33</v>
      </c>
      <c r="J370" s="160" t="s">
        <v>227</v>
      </c>
      <c r="K370" s="139" t="s">
        <v>33</v>
      </c>
    </row>
    <row r="371" spans="1:11" x14ac:dyDescent="0.25">
      <c r="A371" s="281" t="s">
        <v>229</v>
      </c>
      <c r="B371" s="204"/>
      <c r="C371" s="204"/>
      <c r="D371" s="161">
        <f t="array" ref="D371">SUMPRODUCT(('Grille automatisée'!$B$52:$CW$52="Conforme")*('Grille automatisée'!$B$16:$CW$16=$D$369))</f>
        <v>0</v>
      </c>
      <c r="E371" s="162" t="str">
        <f>IFERROR(Résultats!$D371/(COUNTIFS('Grille automatisée'!$B$52:$CW$52,"Conforme",'Grille automatisée'!$B$16:$CW$16,Résultats!$D$369)+COUNTIFS('Grille automatisée'!$B$52:$CW$52,"Non conforme",'Grille automatisée'!$B$16:$CW$16,Résultats!$D$369)),"NA")</f>
        <v>NA</v>
      </c>
      <c r="F371" s="135">
        <f t="array" ref="F371">SUMPRODUCT(('Grille automatisée'!$B$52:$CW$52="Conforme")*('Grille automatisée'!$B$16:$CW$16=$F$369))</f>
        <v>0</v>
      </c>
      <c r="G371" s="158" t="str">
        <f>IFERROR(Résultats!$F371/(COUNTIFS('Grille automatisée'!$B$52:$CW$52,"Conforme",'Grille automatisée'!$B$16:$CW$16,Résultats!$F$369)+COUNTIFS('Grille automatisée'!$B$52:$CW$52,"Non conforme",'Grille automatisée'!$B$16:$CW$16,Résultats!$F$369)),"NA")</f>
        <v>NA</v>
      </c>
      <c r="H371" s="161">
        <f t="array" ref="H371">SUMPRODUCT(('Grille automatisée'!$B$52:$CW$52="Conforme")*('Grille automatisée'!$B$16:$CW$16=$H$369))</f>
        <v>0</v>
      </c>
      <c r="I371" s="162" t="str">
        <f>IFERROR(Résultats!$H371/(COUNTIFS('Grille automatisée'!$B$52:$CW$52,"Conforme",'Grille automatisée'!$B$16:$CW$16,Résultats!$H$369)+COUNTIFS('Grille automatisée'!$B$52:$CW$52,"Non conforme",'Grille automatisée'!$B$16:$CW$16,Résultats!$H$369)),"NA")</f>
        <v>NA</v>
      </c>
      <c r="J371" s="135">
        <f t="array" ref="J371">SUMPRODUCT(('Grille automatisée'!$B$52:$CW$52="Conforme")*('Grille automatisée'!$B$16:$CW$16=$J$369))</f>
        <v>0</v>
      </c>
      <c r="K371" s="154" t="str">
        <f>IFERROR(Résultats!$J371/(COUNTIFS('Grille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2" spans="1:11" x14ac:dyDescent="0.25">
      <c r="A372" s="281" t="s">
        <v>230</v>
      </c>
      <c r="B372" s="204"/>
      <c r="C372" s="204"/>
      <c r="D372" s="153">
        <f t="array" ref="D372">SUMPRODUCT(('Grille automatisée'!$B$53:$CW$53="Conforme")*('Grille automatisée'!$B$16:$CW$16=$D$369))</f>
        <v>0</v>
      </c>
      <c r="E372" s="154" t="str">
        <f>IFERROR(Résultats!$D372/(COUNTIFS('Grille automatisée'!$B$52:$CW$52,"Conforme",'Grille automatisée'!$B$16:$CW$16,Résultats!$D$369)+COUNTIFS('Grille automatisée'!$B$52:$CW$52,"Non conforme",'Grille automatisée'!$B$16:$CW$16,Résultats!$D$369)),"NA")</f>
        <v>NA</v>
      </c>
      <c r="F372" s="135">
        <f t="array" ref="F372">SUMPRODUCT(('Grille automatisée'!$B$53:$CW$53="Conforme")*('Grille automatisée'!$B$16:$CW$16=$F$369))</f>
        <v>0</v>
      </c>
      <c r="G372" s="158" t="str">
        <f>IFERROR(Résultats!$F372/(COUNTIFS('Grille automatisée'!$B$52:$CW$52,"Conforme",'Grille automatisée'!$B$16:$CW$16,Résultats!$F$369)+COUNTIFS('Grille automatisée'!$B$52:$CW$52,"Non conforme",'Grille automatisée'!$B$16:$CW$16,Résultats!$F$369)),"NA")</f>
        <v>NA</v>
      </c>
      <c r="H372" s="153">
        <f t="array" ref="H372">SUMPRODUCT(('Grille automatisée'!$B$53:$CW$53="Conforme")*('Grille automatisée'!$B$16:$CW$16=$H$369))</f>
        <v>0</v>
      </c>
      <c r="I372" s="154" t="str">
        <f>IFERROR(Résultats!$H372/(COUNTIFS('Grille automatisée'!$B$52:$CW$52,"Conforme",'Grille automatisée'!$B$16:$CW$16,Résultats!$H$369)+COUNTIFS('Grille automatisée'!$B$52:$CW$52,"Non conforme",'Grille automatisée'!$B$16:$CW$16,Résultats!$H$369)),"NA")</f>
        <v>NA</v>
      </c>
      <c r="J372" s="135">
        <f t="array" ref="J372">SUMPRODUCT(('Grille automatisée'!$B$53:$CW$53="Conforme")*('Grille automatisée'!$B$16:$CW$16=$J$369))</f>
        <v>0</v>
      </c>
      <c r="K372" s="154" t="str">
        <f>IFERROR(Résultats!$J372/(COUNTIFS('Grille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3" spans="1:11" x14ac:dyDescent="0.25">
      <c r="A373" s="281" t="s">
        <v>231</v>
      </c>
      <c r="B373" s="204"/>
      <c r="C373" s="204"/>
      <c r="D373" s="153">
        <f t="array" ref="D373">SUMPRODUCT(('Grille automatisée'!$B$54:$CW$54="Conforme")*('Grille automatisée'!$B$16:$CW$16=$D$369))</f>
        <v>0</v>
      </c>
      <c r="E373" s="154" t="str">
        <f>IFERROR(Résultats!$D373/(COUNTIFS('Grille automatisée'!$B$52:$CW$52,"Conforme",'Grille automatisée'!$B$16:$CW$16,Résultats!$D$369)+COUNTIFS('Grille automatisée'!$B$52:$CW$52,"Non conforme",'Grille automatisée'!$B$16:$CW$16,Résultats!$D$369)),"NA")</f>
        <v>NA</v>
      </c>
      <c r="F373" s="135">
        <f t="array" ref="F373">SUMPRODUCT(('Grille automatisée'!$B$54:$CW$54="Conforme")*('Grille automatisée'!$B$16:$CW$16=$F$369))</f>
        <v>0</v>
      </c>
      <c r="G373" s="158" t="str">
        <f>IFERROR(Résultats!$F373/(COUNTIFS('Grille automatisée'!$B$52:$CW$52,"Conforme",'Grille automatisée'!$B$16:$CW$16,Résultats!$F$369)+COUNTIFS('Grille automatisée'!$B$52:$CW$52,"Non conforme",'Grille automatisée'!$B$16:$CW$16,Résultats!$F$369)),"NA")</f>
        <v>NA</v>
      </c>
      <c r="H373" s="153">
        <f t="array" ref="H373">SUMPRODUCT(('Grille automatisée'!$B$54:$CW$54="Conforme")*('Grille automatisée'!$B$16:$CW$16=$H$369))</f>
        <v>0</v>
      </c>
      <c r="I373" s="154" t="str">
        <f>IFERROR(Résultats!$H373/(COUNTIFS('Grille automatisée'!$B$52:$CW$52,"Conforme",'Grille automatisée'!$B$16:$CW$16,Résultats!$H$369)+COUNTIFS('Grille automatisée'!$B$52:$CW$52,"Non conforme",'Grille automatisée'!$B$16:$CW$16,Résultats!$H$369)),"NA")</f>
        <v>NA</v>
      </c>
      <c r="J373" s="135">
        <f t="array" ref="J373">SUMPRODUCT(('Grille automatisée'!$B$54:$CW$54="Conforme")*('Grille automatisée'!$B$16:$CW$16=$J$369))</f>
        <v>0</v>
      </c>
      <c r="K373" s="154" t="str">
        <f>IFERROR(Résultats!$J373/(COUNTIFS('Grille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4" spans="1:11" x14ac:dyDescent="0.25">
      <c r="A374" s="281" t="s">
        <v>235</v>
      </c>
      <c r="B374" s="204"/>
      <c r="C374" s="204"/>
      <c r="D374" s="153">
        <f t="array" ref="D374">SUMPRODUCT(('Grille automatisée'!$B$55:$CW$55="Conforme")*('Grille automatisée'!$B$16:$CW$16=$D$369))</f>
        <v>0</v>
      </c>
      <c r="E374" s="154" t="str">
        <f>IFERROR(Résultats!$D374/(COUNTIFS('Grille automatisée'!$B$52:$CW$52,"Conforme",'Grille automatisée'!$B$16:$CW$16,Résultats!$D$369)+COUNTIFS('Grille automatisée'!$B$52:$CW$52,"Non conforme",'Grille automatisée'!$B$16:$CW$16,Résultats!$D$369)),"NA")</f>
        <v>NA</v>
      </c>
      <c r="F374" s="135">
        <f t="array" ref="F374">SUMPRODUCT(('Grille automatisée'!$B$55:$CW$55="Conforme")*('Grille automatisée'!$B$16:$CW$16=$F$369))</f>
        <v>0</v>
      </c>
      <c r="G374" s="158" t="str">
        <f>IFERROR(Résultats!$F374/(COUNTIFS('Grille automatisée'!$B$52:$CW$52,"Conforme",'Grille automatisée'!$B$16:$CW$16,Résultats!$F$369)+COUNTIFS('Grille automatisée'!$B$52:$CW$52,"Non conforme",'Grille automatisée'!$B$16:$CW$16,Résultats!$F$369)),"NA")</f>
        <v>NA</v>
      </c>
      <c r="H374" s="153">
        <f t="array" ref="H374">SUMPRODUCT(('Grille automatisée'!$B$55:$CW$55="Conforme")*('Grille automatisée'!$B$16:$CW$16=$H$369))</f>
        <v>0</v>
      </c>
      <c r="I374" s="154" t="str">
        <f>IFERROR(Résultats!$H374/(COUNTIFS('Grille automatisée'!$B$52:$CW$52,"Conforme",'Grille automatisée'!$B$16:$CW$16,Résultats!$H$369)+COUNTIFS('Grille automatisée'!$B$52:$CW$52,"Non conforme",'Grille automatisée'!$B$16:$CW$16,Résultats!$H$369)),"NA")</f>
        <v>NA</v>
      </c>
      <c r="J374" s="135">
        <f t="array" ref="J374">SUMPRODUCT(('Grille automatisée'!$B$55:$CW$55="Conforme")*('Grille automatisée'!$B$16:$CW$16=$J$369))</f>
        <v>0</v>
      </c>
      <c r="K374" s="154" t="str">
        <f>IFERROR(Résultats!$J374/(COUNTIFS('Grille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5" spans="1:11" x14ac:dyDescent="0.25">
      <c r="A375" s="282" t="s">
        <v>232</v>
      </c>
      <c r="B375" s="283"/>
      <c r="C375" s="283"/>
      <c r="D375" s="155">
        <f t="array" ref="D375">SUMPRODUCT(('Grille automatisée'!$B$56:$CW$56="Conforme")*('Grille automatisée'!$B$16:$CW$16=$D$369))</f>
        <v>0</v>
      </c>
      <c r="E375" s="157" t="str">
        <f>IFERROR(Résultats!$D375/(COUNTIFS('Grille automatisée'!$B$52:$CW$52,"Conforme",'Grille automatisée'!$B$16:$CW$16,Résultats!$D$369)+COUNTIFS('Grille automatisée'!$B$52:$CW$52,"Non conforme",'Grille automatisée'!$B$16:$CW$16,Résultats!$D$369)),"NA")</f>
        <v>NA</v>
      </c>
      <c r="F375" s="156">
        <f t="array" ref="F375">SUMPRODUCT(('Grille automatisée'!$B$56:$CW$56="Conforme")*('Grille automatisée'!$B$16:$CW$16=$F$369))</f>
        <v>0</v>
      </c>
      <c r="G375" s="159" t="str">
        <f>IFERROR(Résultats!$F375/(COUNTIFS('Grille automatisée'!$B$52:$CW$52,"Conforme",'Grille automatisée'!$B$16:$CW$16,Résultats!$F$369)+COUNTIFS('Grille automatisée'!$B$52:$CW$52,"Non conforme",'Grille automatisée'!$B$16:$CW$16,Résultats!$F$369)),"NA")</f>
        <v>NA</v>
      </c>
      <c r="H375" s="155">
        <f t="array" ref="H375">SUMPRODUCT(('Grille automatisée'!$B$56:$CW$56="Conforme")*('Grille automatisée'!$B$16:$CW$16=$H$369))</f>
        <v>0</v>
      </c>
      <c r="I375" s="157" t="str">
        <f>IFERROR(Résultats!$H375/(COUNTIFS('Grille automatisée'!$B$52:$CW$52,"Conforme",'Grille automatisée'!$B$16:$CW$16,Résultats!$H$369)+COUNTIFS('Grille automatisée'!$B$52:$CW$52,"Non conforme",'Grille automatisée'!$B$16:$CW$16,Résultats!$H$369)),"NA")</f>
        <v>NA</v>
      </c>
      <c r="J375" s="156">
        <f t="array" ref="J375">SUMPRODUCT(('Grille automatisée'!$B$56:$CW$56="Conforme")*('Grille automatisée'!$B$16:$CW$16=$J$369))</f>
        <v>0</v>
      </c>
      <c r="K375" s="157" t="str">
        <f>IFERROR(Résultats!$J375/(COUNTIFS('Grille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6" spans="1:1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1:11" ht="42.75" customHeight="1" x14ac:dyDescent="0.25">
      <c r="A377" s="196" t="s">
        <v>237</v>
      </c>
      <c r="B377" s="197"/>
      <c r="C377" s="198"/>
      <c r="D377" s="284" t="s">
        <v>68</v>
      </c>
      <c r="E377" s="278"/>
      <c r="F377" s="278" t="s">
        <v>69</v>
      </c>
      <c r="G377" s="278"/>
      <c r="H377" s="278" t="s">
        <v>70</v>
      </c>
      <c r="I377" s="278"/>
      <c r="J377" s="278" t="s">
        <v>16</v>
      </c>
      <c r="K377" s="278"/>
    </row>
    <row r="378" spans="1:11" x14ac:dyDescent="0.25">
      <c r="A378" s="199"/>
      <c r="B378" s="200"/>
      <c r="C378" s="201"/>
      <c r="D378" s="160" t="s">
        <v>227</v>
      </c>
      <c r="E378" s="139" t="s">
        <v>33</v>
      </c>
      <c r="F378" s="160" t="s">
        <v>227</v>
      </c>
      <c r="G378" s="160" t="s">
        <v>33</v>
      </c>
      <c r="H378" s="138" t="s">
        <v>227</v>
      </c>
      <c r="I378" s="139" t="s">
        <v>33</v>
      </c>
      <c r="J378" s="160" t="s">
        <v>227</v>
      </c>
      <c r="K378" s="139" t="s">
        <v>33</v>
      </c>
    </row>
    <row r="379" spans="1:11" x14ac:dyDescent="0.25">
      <c r="A379" s="281" t="s">
        <v>229</v>
      </c>
      <c r="B379" s="204"/>
      <c r="C379" s="204"/>
      <c r="D379" s="161">
        <f t="array" ref="D379">SUMPRODUCT(('Grille automatisée'!$B$58:$CW$58="Conforme")*('Grille automatisée'!$B$16:$CW$16=$D$377))</f>
        <v>0</v>
      </c>
      <c r="E379" s="162" t="str">
        <f>IFERROR(Résultats!$D379/(COUNTIFS('Grille automatisée'!$B$58:$CW$58,"Conforme",'Grille automatisée'!$B$16:$CW$16,Résultats!$D$377)+COUNTIFS('Grille automatisée'!$B$58:$CW$58,"Non conforme",'Grille automatisée'!$B$16:$CW$16,Résultats!$D$377)),"NA")</f>
        <v>NA</v>
      </c>
      <c r="F379" s="135">
        <f t="array" ref="F379">SUMPRODUCT(('Grille automatisée'!$B$58:$CW$58="Conforme")*('Grille automatisée'!$B$16:$CW$16=$F$377))</f>
        <v>0</v>
      </c>
      <c r="G379" s="158" t="str">
        <f>IFERROR(Résultats!$F379/(COUNTIFS('Grille automatisée'!$B$58:$CW$58,"Conforme",'Grille automatisée'!$B$16:$CW$16,Résultats!$F$377)+COUNTIFS('Grille automatisée'!$B$58:$CW$58,"Non conforme",'Grille automatisée'!$B$16:$CW$16,Résultats!$F$377)),"NA")</f>
        <v>NA</v>
      </c>
      <c r="H379" s="161">
        <f t="array" ref="H379">SUMPRODUCT(('Grille automatisée'!$B$58:$CW$58="Conforme")*('Grille automatisée'!$B$16:$CW$16=$H$377))</f>
        <v>0</v>
      </c>
      <c r="I379" s="162" t="str">
        <f>IFERROR(Résultats!$H379/(COUNTIFS('Grille automatisée'!$B$58:$CW$58,"Conforme",'Grille automatisée'!$B$16:$CW$16,Résultats!$H$377)+COUNTIFS('Grille automatisée'!$B$58:$CW$58,"Non conforme",'Grille automatisée'!$B$16:$CW$16,Résultats!$H$377)),"NA")</f>
        <v>NA</v>
      </c>
      <c r="J379" s="135">
        <f t="array" ref="J379">SUMPRODUCT(('Grille automatisée'!$B$58:$CW$58="Conforme")*('Grille automatisée'!$B$16:$CW$16=$J$377))</f>
        <v>0</v>
      </c>
      <c r="K379" s="154" t="str">
        <f>IFERROR(Résultats!$J379/(COUNTIFS('Grille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0" spans="1:11" x14ac:dyDescent="0.25">
      <c r="A380" s="281" t="s">
        <v>230</v>
      </c>
      <c r="B380" s="204"/>
      <c r="C380" s="204"/>
      <c r="D380" s="153">
        <f t="array" ref="D380">SUMPRODUCT(('Grille automatisée'!$B$59:$CW$59="Conforme")*('Grille automatisée'!$B$16:$CW$16=$D$377))</f>
        <v>0</v>
      </c>
      <c r="E380" s="154" t="str">
        <f>IFERROR(Résultats!$D380/(COUNTIFS('Grille automatisée'!$B$58:$CW$58,"Conforme",'Grille automatisée'!$B$16:$CW$16,Résultats!$D$377)+COUNTIFS('Grille automatisée'!$B$58:$CW$58,"Non conforme",'Grille automatisée'!$B$16:$CW$16,Résultats!$D$377)),"NA")</f>
        <v>NA</v>
      </c>
      <c r="F380" s="135">
        <f t="array" ref="F380">SUMPRODUCT(('Grille automatisée'!$B$59:$CW$59="Conforme")*('Grille automatisée'!$B$16:$CW$16=$F$377))</f>
        <v>0</v>
      </c>
      <c r="G380" s="158" t="str">
        <f>IFERROR(Résultats!$F380/(COUNTIFS('Grille automatisée'!$B$58:$CW$58,"Conforme",'Grille automatisée'!$B$16:$CW$16,Résultats!$F$377)+COUNTIFS('Grille automatisée'!$B$58:$CW$58,"Non conforme",'Grille automatisée'!$B$16:$CW$16,Résultats!$F$377)),"NA")</f>
        <v>NA</v>
      </c>
      <c r="H380" s="153">
        <f t="array" ref="H380">SUMPRODUCT(('Grille automatisée'!$B$59:$CW$59="Conforme")*('Grille automatisée'!$B$16:$CW$16=$H$377))</f>
        <v>0</v>
      </c>
      <c r="I380" s="154" t="str">
        <f>IFERROR(Résultats!$H380/(COUNTIFS('Grille automatisée'!$B$58:$CW$58,"Conforme",'Grille automatisée'!$B$16:$CW$16,Résultats!$H$377)+COUNTIFS('Grille automatisée'!$B$58:$CW$58,"Non conforme",'Grille automatisée'!$B$16:$CW$16,Résultats!$H$377)),"NA")</f>
        <v>NA</v>
      </c>
      <c r="J380" s="135">
        <f t="array" ref="J380">SUMPRODUCT(('Grille automatisée'!$B$59:$CW$59="Conforme")*('Grille automatisée'!$B$16:$CW$16=$J$377))</f>
        <v>0</v>
      </c>
      <c r="K380" s="154" t="str">
        <f>IFERROR(Résultats!$J380/(COUNTIFS('Grille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1" spans="1:11" x14ac:dyDescent="0.25">
      <c r="A381" s="281" t="s">
        <v>231</v>
      </c>
      <c r="B381" s="204"/>
      <c r="C381" s="204"/>
      <c r="D381" s="153">
        <f t="array" ref="D381">SUMPRODUCT(('Grille automatisée'!$B$60:$CW$60="Conforme")*('Grille automatisée'!$B$16:$CW$16=$D$377))</f>
        <v>0</v>
      </c>
      <c r="E381" s="154" t="str">
        <f>IFERROR(Résultats!$D381/(COUNTIFS('Grille automatisée'!$B$58:$CW$58,"Conforme",'Grille automatisée'!$B$16:$CW$16,Résultats!$D$377)+COUNTIFS('Grille automatisée'!$B$58:$CW$58,"Non conforme",'Grille automatisée'!$B$16:$CW$16,Résultats!$D$377)),"NA")</f>
        <v>NA</v>
      </c>
      <c r="F381" s="135">
        <f t="array" ref="F381">SUMPRODUCT(('Grille automatisée'!$B$60:$CW$60="Conforme")*('Grille automatisée'!$B$16:$CW$16=$F$377))</f>
        <v>0</v>
      </c>
      <c r="G381" s="158" t="str">
        <f>IFERROR(Résultats!$F381/(COUNTIFS('Grille automatisée'!$B$58:$CW$58,"Conforme",'Grille automatisée'!$B$16:$CW$16,Résultats!$F$377)+COUNTIFS('Grille automatisée'!$B$58:$CW$58,"Non conforme",'Grille automatisée'!$B$16:$CW$16,Résultats!$F$377)),"NA")</f>
        <v>NA</v>
      </c>
      <c r="H381" s="153">
        <f t="array" ref="H381">SUMPRODUCT(('Grille automatisée'!$B$60:$CW$60="Conforme")*('Grille automatisée'!$B$16:$CW$16=$H$377))</f>
        <v>0</v>
      </c>
      <c r="I381" s="154" t="str">
        <f>IFERROR(Résultats!$H381/(COUNTIFS('Grille automatisée'!$B$58:$CW$58,"Conforme",'Grille automatisée'!$B$16:$CW$16,Résultats!$H$377)+COUNTIFS('Grille automatisée'!$B$58:$CW$58,"Non conforme",'Grille automatisée'!$B$16:$CW$16,Résultats!$H$377)),"NA")</f>
        <v>NA</v>
      </c>
      <c r="J381" s="135">
        <f t="array" ref="J381">SUMPRODUCT(('Grille automatisée'!$B$60:$CW$60="Conforme")*('Grille automatisée'!$B$16:$CW$16=$J$377))</f>
        <v>0</v>
      </c>
      <c r="K381" s="154" t="str">
        <f>IFERROR(Résultats!$J381/(COUNTIFS('Grille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2" spans="1:11" x14ac:dyDescent="0.25">
      <c r="A382" s="281" t="s">
        <v>235</v>
      </c>
      <c r="B382" s="204"/>
      <c r="C382" s="204"/>
      <c r="D382" s="153">
        <f t="array" ref="D382">SUMPRODUCT(('Grille automatisée'!$B$61:$CW$61="Conforme")*('Grille automatisée'!$B$16:$CW$16=$D$377))</f>
        <v>0</v>
      </c>
      <c r="E382" s="154" t="str">
        <f>IFERROR(Résultats!$D382/(COUNTIFS('Grille automatisée'!$B$58:$CW$58,"Conforme",'Grille automatisée'!$B$16:$CW$16,Résultats!$D$377)+COUNTIFS('Grille automatisée'!$B$58:$CW$58,"Non conforme",'Grille automatisée'!$B$16:$CW$16,Résultats!$D$377)),"NA")</f>
        <v>NA</v>
      </c>
      <c r="F382" s="135">
        <f t="array" ref="F382">SUMPRODUCT(('Grille automatisée'!$B$61:$CW$61="Conforme")*('Grille automatisée'!$B$16:$CW$16=$F$377))</f>
        <v>0</v>
      </c>
      <c r="G382" s="158" t="str">
        <f>IFERROR(Résultats!$F382/(COUNTIFS('Grille automatisée'!$B$58:$CW$58,"Conforme",'Grille automatisée'!$B$16:$CW$16,Résultats!$F$377)+COUNTIFS('Grille automatisée'!$B$58:$CW$58,"Non conforme",'Grille automatisée'!$B$16:$CW$16,Résultats!$F$377)),"NA")</f>
        <v>NA</v>
      </c>
      <c r="H382" s="153">
        <f t="array" ref="H382">SUMPRODUCT(('Grille automatisée'!$B$61:$CW$61="Conforme")*('Grille automatisée'!$B$16:$CW$16=$H$377))</f>
        <v>0</v>
      </c>
      <c r="I382" s="154" t="str">
        <f>IFERROR(Résultats!$H382/(COUNTIFS('Grille automatisée'!$B$58:$CW$58,"Conforme",'Grille automatisée'!$B$16:$CW$16,Résultats!$H$377)+COUNTIFS('Grille automatisée'!$B$58:$CW$58,"Non conforme",'Grille automatisée'!$B$16:$CW$16,Résultats!$H$377)),"NA")</f>
        <v>NA</v>
      </c>
      <c r="J382" s="135">
        <f t="array" ref="J382">SUMPRODUCT(('Grille automatisée'!$B$61:$CW$61="Conforme")*('Grille automatisée'!$B$16:$CW$16=$J$377))</f>
        <v>0</v>
      </c>
      <c r="K382" s="154" t="str">
        <f>IFERROR(Résultats!$J382/(COUNTIFS('Grille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3" spans="1:11" x14ac:dyDescent="0.25">
      <c r="A383" s="282" t="s">
        <v>232</v>
      </c>
      <c r="B383" s="283"/>
      <c r="C383" s="283"/>
      <c r="D383" s="155">
        <f t="array" ref="D383">SUMPRODUCT(('Grille automatisée'!$B$62:$CW$62="Conforme")*('Grille automatisée'!$B$16:$CW$16=$D$377))</f>
        <v>0</v>
      </c>
      <c r="E383" s="157" t="str">
        <f>IFERROR(Résultats!$D383/(COUNTIFS('Grille automatisée'!$B$58:$CW$58,"Conforme",'Grille automatisée'!$B$16:$CW$16,Résultats!$D$377)+COUNTIFS('Grille automatisée'!$B$58:$CW$58,"Non conforme",'Grille automatisée'!$B$16:$CW$16,Résultats!$D$377)),"NA")</f>
        <v>NA</v>
      </c>
      <c r="F383" s="156">
        <f t="array" ref="F383">SUMPRODUCT(('Grille automatisée'!$B$62:$CW$62="Conforme")*('Grille automatisée'!$B$16:$CW$16=$F$377))</f>
        <v>0</v>
      </c>
      <c r="G383" s="159" t="str">
        <f>IFERROR(Résultats!$F383/(COUNTIFS('Grille automatisée'!$B$58:$CW$58,"Conforme",'Grille automatisée'!$B$16:$CW$16,Résultats!$F$377)+COUNTIFS('Grille automatisée'!$B$58:$CW$58,"Non conforme",'Grille automatisée'!$B$16:$CW$16,Résultats!$F$377)),"NA")</f>
        <v>NA</v>
      </c>
      <c r="H383" s="155">
        <f t="array" ref="H383">SUMPRODUCT(('Grille automatisée'!$B$62:$CW$62="Conforme")*('Grille automatisée'!$B$16:$CW$16=$H$377))</f>
        <v>0</v>
      </c>
      <c r="I383" s="157" t="str">
        <f>IFERROR(Résultats!$H383/(COUNTIFS('Grille automatisée'!$B$58:$CW$58,"Conforme",'Grille automatisée'!$B$16:$CW$16,Résultats!$H$377)+COUNTIFS('Grille automatisée'!$B$58:$CW$58,"Non conforme",'Grille automatisée'!$B$16:$CW$16,Résultats!$H$377)),"NA")</f>
        <v>NA</v>
      </c>
      <c r="J383" s="156">
        <f t="array" ref="J383">SUMPRODUCT(('Grille automatisée'!$B$62:$CW$62="Conforme")*('Grille automatisée'!$B$16:$CW$16=$J$377))</f>
        <v>0</v>
      </c>
      <c r="K383" s="157" t="str">
        <f>IFERROR(Résultats!$J383/(COUNTIFS('Grille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4" spans="1:1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1:1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1:1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1:1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1:1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1:1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1:1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1:1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1:1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1:1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1:1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1:1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1:1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1:1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1:1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</row>
  </sheetData>
  <sheetProtection algorithmName="SHA-512" hashValue="MWV7lseaEMOIquZGN6Av/KgusTyLvbhfD3tdwBrhkxcYaO9s7ZkPhUrOUQypr0LGwyg5AF2P5fOEV/hc2xNjEQ==" saltValue="lrvAebgFy0Fy5tKNBSYvQA==" spinCount="100000" sheet="1" objects="1" scenarios="1" formatCells="0" formatColumns="0" formatRows="0"/>
  <mergeCells count="269">
    <mergeCell ref="A379:C379"/>
    <mergeCell ref="A380:C380"/>
    <mergeCell ref="A381:C381"/>
    <mergeCell ref="A382:C382"/>
    <mergeCell ref="A383:C383"/>
    <mergeCell ref="J369:K369"/>
    <mergeCell ref="A371:C371"/>
    <mergeCell ref="A372:C372"/>
    <mergeCell ref="A373:C373"/>
    <mergeCell ref="A374:C374"/>
    <mergeCell ref="A375:C375"/>
    <mergeCell ref="A377:C378"/>
    <mergeCell ref="D377:E377"/>
    <mergeCell ref="F377:G377"/>
    <mergeCell ref="H377:I377"/>
    <mergeCell ref="J377:K377"/>
    <mergeCell ref="A363:C363"/>
    <mergeCell ref="A364:C364"/>
    <mergeCell ref="A365:C365"/>
    <mergeCell ref="A366:C366"/>
    <mergeCell ref="A367:C367"/>
    <mergeCell ref="A369:C370"/>
    <mergeCell ref="D369:E369"/>
    <mergeCell ref="F369:G369"/>
    <mergeCell ref="H369:I369"/>
    <mergeCell ref="A352:C352"/>
    <mergeCell ref="A353:C353"/>
    <mergeCell ref="A354:C354"/>
    <mergeCell ref="A355:C355"/>
    <mergeCell ref="A356:C356"/>
    <mergeCell ref="A359:K359"/>
    <mergeCell ref="A361:C362"/>
    <mergeCell ref="D361:E361"/>
    <mergeCell ref="F361:G361"/>
    <mergeCell ref="H361:I361"/>
    <mergeCell ref="J361:K361"/>
    <mergeCell ref="A343:C343"/>
    <mergeCell ref="A344:C344"/>
    <mergeCell ref="A345:C345"/>
    <mergeCell ref="A346:C346"/>
    <mergeCell ref="A347:C347"/>
    <mergeCell ref="A348:C348"/>
    <mergeCell ref="A349:C349"/>
    <mergeCell ref="A350:C350"/>
    <mergeCell ref="A351:C351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22:K322"/>
    <mergeCell ref="A324:D324"/>
    <mergeCell ref="A325:D325"/>
    <mergeCell ref="A326:D326"/>
    <mergeCell ref="A327:D327"/>
    <mergeCell ref="A328:D328"/>
    <mergeCell ref="A331:K331"/>
    <mergeCell ref="D333:E333"/>
    <mergeCell ref="F333:G333"/>
    <mergeCell ref="H333:I333"/>
    <mergeCell ref="J333:K333"/>
    <mergeCell ref="A301:C301"/>
    <mergeCell ref="A302:C302"/>
    <mergeCell ref="A303:C303"/>
    <mergeCell ref="A304:C304"/>
    <mergeCell ref="A305:C305"/>
    <mergeCell ref="J291:K291"/>
    <mergeCell ref="A293:C293"/>
    <mergeCell ref="A294:C294"/>
    <mergeCell ref="A295:C295"/>
    <mergeCell ref="A296:C296"/>
    <mergeCell ref="A297:C297"/>
    <mergeCell ref="A299:C300"/>
    <mergeCell ref="D299:E299"/>
    <mergeCell ref="F299:G299"/>
    <mergeCell ref="H299:I299"/>
    <mergeCell ref="J299:K299"/>
    <mergeCell ref="A285:C285"/>
    <mergeCell ref="A286:C286"/>
    <mergeCell ref="A287:C287"/>
    <mergeCell ref="A288:C288"/>
    <mergeCell ref="A289:C289"/>
    <mergeCell ref="A291:C292"/>
    <mergeCell ref="D291:E291"/>
    <mergeCell ref="F291:G291"/>
    <mergeCell ref="H291:I291"/>
    <mergeCell ref="A274:C274"/>
    <mergeCell ref="A275:C275"/>
    <mergeCell ref="A276:C276"/>
    <mergeCell ref="A277:C277"/>
    <mergeCell ref="A278:C278"/>
    <mergeCell ref="A281:K281"/>
    <mergeCell ref="A283:C284"/>
    <mergeCell ref="D283:E283"/>
    <mergeCell ref="F283:G283"/>
    <mergeCell ref="H283:I283"/>
    <mergeCell ref="J283:K283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47:D247"/>
    <mergeCell ref="A248:D248"/>
    <mergeCell ref="A249:D249"/>
    <mergeCell ref="A250:D250"/>
    <mergeCell ref="A253:K253"/>
    <mergeCell ref="D255:E255"/>
    <mergeCell ref="F255:G255"/>
    <mergeCell ref="H255:I255"/>
    <mergeCell ref="J255:K255"/>
    <mergeCell ref="A171:D171"/>
    <mergeCell ref="D136:E136"/>
    <mergeCell ref="F136:G136"/>
    <mergeCell ref="H136:I136"/>
    <mergeCell ref="D176:E176"/>
    <mergeCell ref="F176:G176"/>
    <mergeCell ref="H176:I176"/>
    <mergeCell ref="A244:K244"/>
    <mergeCell ref="A246:D246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81:C181"/>
    <mergeCell ref="A182:C182"/>
    <mergeCell ref="D42:E42"/>
    <mergeCell ref="F42:G42"/>
    <mergeCell ref="H42:I42"/>
    <mergeCell ref="A165:K165"/>
    <mergeCell ref="A142:C142"/>
    <mergeCell ref="A137:C137"/>
    <mergeCell ref="A138:C138"/>
    <mergeCell ref="A139:C139"/>
    <mergeCell ref="A140:C140"/>
    <mergeCell ref="A141:C141"/>
    <mergeCell ref="A46:C46"/>
    <mergeCell ref="A43:C43"/>
    <mergeCell ref="A44:C44"/>
    <mergeCell ref="A45:C45"/>
    <mergeCell ref="A53:C53"/>
    <mergeCell ref="A54:C54"/>
    <mergeCell ref="A55:C55"/>
    <mergeCell ref="J176:K176"/>
    <mergeCell ref="A167:D167"/>
    <mergeCell ref="A168:D168"/>
    <mergeCell ref="A169:D169"/>
    <mergeCell ref="A170:D170"/>
    <mergeCell ref="A1:K1"/>
    <mergeCell ref="A15:K15"/>
    <mergeCell ref="B9:E9"/>
    <mergeCell ref="B10:C10"/>
    <mergeCell ref="B11:C11"/>
    <mergeCell ref="A3:B3"/>
    <mergeCell ref="I3:J3"/>
    <mergeCell ref="C3:F3"/>
    <mergeCell ref="A5:K5"/>
    <mergeCell ref="A34:D34"/>
    <mergeCell ref="A7:C7"/>
    <mergeCell ref="B12:C12"/>
    <mergeCell ref="G9:J9"/>
    <mergeCell ref="G10:H10"/>
    <mergeCell ref="G11:H11"/>
    <mergeCell ref="G12:H12"/>
    <mergeCell ref="A28:D28"/>
    <mergeCell ref="A29:D29"/>
    <mergeCell ref="A30:D30"/>
    <mergeCell ref="A31:D31"/>
    <mergeCell ref="A32:D32"/>
    <mergeCell ref="G28:J28"/>
    <mergeCell ref="G29:J29"/>
    <mergeCell ref="G30:J30"/>
    <mergeCell ref="G31:J31"/>
    <mergeCell ref="G32:J32"/>
    <mergeCell ref="G34:J34"/>
    <mergeCell ref="G35:J35"/>
    <mergeCell ref="G36:J36"/>
    <mergeCell ref="G37:J37"/>
    <mergeCell ref="A40:K40"/>
    <mergeCell ref="A35:D35"/>
    <mergeCell ref="A36:D36"/>
    <mergeCell ref="A37:D37"/>
    <mergeCell ref="A38:D38"/>
    <mergeCell ref="A52:C52"/>
    <mergeCell ref="A56:C56"/>
    <mergeCell ref="A47:C47"/>
    <mergeCell ref="A48:C48"/>
    <mergeCell ref="A49:C49"/>
    <mergeCell ref="A50:C50"/>
    <mergeCell ref="A51:C51"/>
    <mergeCell ref="A67:D67"/>
    <mergeCell ref="A89:D89"/>
    <mergeCell ref="A134:K134"/>
    <mergeCell ref="A62:C62"/>
    <mergeCell ref="A63:C63"/>
    <mergeCell ref="A64:C64"/>
    <mergeCell ref="A65:C65"/>
    <mergeCell ref="A57:C57"/>
    <mergeCell ref="A58:C58"/>
    <mergeCell ref="A59:C59"/>
    <mergeCell ref="A60:C60"/>
    <mergeCell ref="A61:C61"/>
    <mergeCell ref="A222:C222"/>
    <mergeCell ref="A223:C223"/>
    <mergeCell ref="A224:C224"/>
    <mergeCell ref="A225:C225"/>
    <mergeCell ref="A226:C226"/>
    <mergeCell ref="D212:E212"/>
    <mergeCell ref="F212:G212"/>
    <mergeCell ref="H212:I212"/>
    <mergeCell ref="A214:C214"/>
    <mergeCell ref="A215:C215"/>
    <mergeCell ref="A216:C216"/>
    <mergeCell ref="A217:C217"/>
    <mergeCell ref="A218:C218"/>
    <mergeCell ref="J204:K204"/>
    <mergeCell ref="J212:K212"/>
    <mergeCell ref="J220:K220"/>
    <mergeCell ref="A204:C205"/>
    <mergeCell ref="A111:D111"/>
    <mergeCell ref="A174:K174"/>
    <mergeCell ref="A202:K202"/>
    <mergeCell ref="A212:C213"/>
    <mergeCell ref="A220:C221"/>
    <mergeCell ref="D220:E220"/>
    <mergeCell ref="F220:G220"/>
    <mergeCell ref="H220:I220"/>
    <mergeCell ref="D204:E204"/>
    <mergeCell ref="F204:G204"/>
    <mergeCell ref="H204:I204"/>
    <mergeCell ref="A206:C206"/>
    <mergeCell ref="A207:C207"/>
    <mergeCell ref="A208:C208"/>
    <mergeCell ref="A209:C209"/>
    <mergeCell ref="A210:C210"/>
    <mergeCell ref="A177:C177"/>
    <mergeCell ref="A178:C178"/>
    <mergeCell ref="A179:C179"/>
    <mergeCell ref="A180:C180"/>
  </mergeCells>
  <pageMargins left="0.23622047244094491" right="0.23622047244094491" top="0.35433070866141736" bottom="0.35433070866141736" header="0.31496062992125984" footer="0.31496062992125984"/>
  <pageSetup paperSize="9" fitToHeight="0" orientation="portrait" r:id="rId1"/>
  <headerFooter>
    <oddFooter>&amp;L&amp;"Segoe UI Emoji,Normal"&amp;10&amp;D&amp;C&amp;"Segoe UI Emoji,Normal"&amp;10Résultats - EPP Infections Urinaires&amp;R&amp;"Segoe UI Emoji,Normal"&amp;10&amp;P/&amp;N</oddFooter>
  </headerFooter>
  <rowBreaks count="9" manualBreakCount="9">
    <brk id="39" max="10" man="1"/>
    <brk id="88" max="10" man="1"/>
    <brk id="133" max="10" man="1"/>
    <brk id="164" max="10" man="1"/>
    <brk id="201" max="10" man="1"/>
    <brk id="243" max="10" man="1"/>
    <brk id="280" max="10" man="1"/>
    <brk id="321" max="10" man="1"/>
    <brk id="35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Grille automatisée</vt:lpstr>
      <vt:lpstr>Menus déroulants</vt:lpstr>
      <vt:lpstr>Résultats</vt:lpstr>
      <vt:lpstr>Avec_symptômes</vt:lpstr>
      <vt:lpstr>Sans_symptôme</vt:lpstr>
      <vt:lpstr>'Grille automatisée'!Zone_d_impression</vt:lpstr>
      <vt:lpstr>Résultats!Zone_d_impression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2025-05-02T12:14:47Z</dcterms:modified>
</cp:coreProperties>
</file>