
<file path=[Content_Types].xml><?xml version="1.0" encoding="utf-8"?>
<Types xmlns="http://schemas.openxmlformats.org/package/2006/content-types">
  <Default Extension="vml" ContentType="application/vnd.openxmlformats-officedocument.vmlDrawing"/>
  <Default Extension="wmf" ContentType="image/x-wmf"/>
  <Default Extension="png" ContentType="image/png"/>
  <Default Extension="jpg" ContentType="image/jpe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persons/person.xml" ContentType="application/vnd.ms-excel.person+xml"/>
  <Override PartName="/xl/drawings/drawing1.xml" ContentType="application/vnd.openxmlformats-officedocument.drawing+xml"/>
  <Override PartName="/xl/worksheets/sheet2.xml" ContentType="application/vnd.openxmlformats-officedocument.spreadsheetml.worksheet+xml"/>
  <Override PartName="/xl/threadedComments/threadedComment1.xml" ContentType="application/vnd.ms-excel.threadedcomments+xml"/>
  <Override PartName="/xl/worksheets/sheet3.xml" ContentType="application/vnd.openxmlformats-officedocument.spreadsheetml.worksheet+xml"/>
  <Override PartName="/xl/worksheets/sheet4.xml" ContentType="application/vnd.openxmlformats-officedocument.spreadsheetml.worksheet+xml"/>
  <Override PartName="/xl/drawings/drawing3.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comments1.xml" ContentType="application/vnd.openxmlformats-officedocument.spreadsheetml.comments+xml"/>
  <Override PartName="/xl/styles.xml" ContentType="application/vnd.openxmlformats-officedocument.spreadsheetml.styles+xml"/>
  <Override PartName="/xl/worksheets/sheet7.xml" ContentType="application/vnd.openxmlformats-officedocument.spreadsheetml.worksheet+xml"/>
  <Override PartName="/xl/worksheets/sheet8.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threadedComments/threadedComment2.xml" ContentType="application/vnd.ms-excel.threadedcomments+xml"/>
  <Override PartName="/xl/drawings/drawing2.xml" ContentType="application/vnd.openxmlformats-officedocument.drawing+xml"/>
  <Override PartName="/xl/sharedStrings.xml" ContentType="application/vnd.openxmlformats-officedocument.spreadsheetml.sharedStrings+xml"/>
  <Override PartName="/xl/comments2.xml" ContentType="application/vnd.openxmlformats-officedocument.spreadsheetml.comment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LISEZ-MOI - NOTICE" sheetId="1" state="visible" r:id="rId2"/>
    <sheet name="Références reglement-Biblio" sheetId="2" state="visible" r:id="rId3"/>
    <sheet name="CARTOGRAPHIE données infor DMI " sheetId="3" state="visible" r:id="rId4"/>
    <sheet name="Synthèse présentation ES (auto)" sheetId="4" state="visible" r:id="rId5"/>
    <sheet name="Analyse et plan d'action" sheetId="5" state="visible" r:id="rId6"/>
    <sheet name="Synthèse pour export" sheetId="6" state="hidden" r:id="rId7"/>
    <sheet name="Liste déroulante" sheetId="7" state="hidden" r:id="rId8"/>
    <sheet name="Liste des logiciels" sheetId="8" state="hidden" r:id="rId9"/>
  </sheets>
  <definedNames>
    <definedName name="_xlnm.Print_Area" localSheetId="0">'LISEZ-MOI - NOTICE'!$A$1:$F$107</definedName>
    <definedName name="_xlnm._FilterDatabase" localSheetId="2" hidden="1">'CARTOGRAPHIE données infor DMI '!$B$43:$C$48</definedName>
    <definedName name="bdd">'Liste des logiciels'!$C$113:$C$115</definedName>
    <definedName name="destockagePUIIUD">'CARTOGRAPHIE données infor DMI '!$C$64</definedName>
    <definedName name="destockagePUIlecteur">'CARTOGRAPHIE données infor DMI '!$C$63</definedName>
    <definedName name="destockageUSIUD">'CARTOGRAPHIE données infor DMI '!$J$38</definedName>
    <definedName name="destockageUSlecteur">'CARTOGRAPHIE données infor DMI '!$J$37</definedName>
    <definedName name="DMIintraGHSrécupAUTO">'CARTOGRAPHIE données infor DMI '!$N$32</definedName>
    <definedName name="DMIntraGHSNom">'CARTOGRAPHIE données infor DMI '!$N$27</definedName>
    <definedName name="DMPInfoTracaPatient">'CARTOGRAPHIE données infor DMI '!$Q$15</definedName>
    <definedName name="DPI">'Liste des logiciels'!$C$89:$C$110</definedName>
    <definedName name="DPinfoTracaPatient">'CARTOGRAPHIE données infor DMI '!$R$15</definedName>
    <definedName name="EditeurCommandePUI">'CARTOGRAPHIE données infor DMI '!$C$22</definedName>
    <definedName name="editeurdpi">'CARTOGRAPHIE données infor DMI '!$I$30</definedName>
    <definedName name="editeurgap">'CARTOGRAPHIE données infor DMI '!$G$21</definedName>
    <definedName name="editeurgefmandat">'CARTOGRAPHIE données infor DMI '!$J$21</definedName>
    <definedName name="editeurgestionstockPUI">'CARTOGRAPHIE données infor DMI '!$C$45</definedName>
    <definedName name="EditeurlogicielGestionBloc">'CARTOGRAPHIE données infor DMI '!$N$43</definedName>
    <definedName name="EditeurLogicielUScommandePUI">'CARTOGRAPHIE données infor DMI '!$G$38</definedName>
    <definedName name="editeurstockUS">'CARTOGRAPHIE données infor DMI '!$J$43</definedName>
    <definedName name="editeurtracaPUI">'CARTOGRAPHIE données infor DMI '!$O$58</definedName>
    <definedName name="editeurtracautilisateur">'CARTOGRAPHIE données infor DMI '!$R$37</definedName>
    <definedName name="EtiquettagePUI">'CARTOGRAPHIE données infor DMI '!$C$37</definedName>
    <definedName name="EtiquettageTRACAPUI">'CARTOGRAPHIE données infor DMI '!$R$57</definedName>
    <definedName name="FICHECOMPenvoiautoPMSI">'CARTOGRAPHIE données infor DMI '!$N$10</definedName>
    <definedName name="FICHECOMPNomlogicielRecupInfo">'CARTOGRAPHIE données infor DMI '!$N$12</definedName>
    <definedName name="FICHECOMPrécupérationAUTO">'CARTOGRAPHIE données infor DMI '!$N$24</definedName>
    <definedName name="FINESSES">'CARTOGRAPHIE données infor DMI '!$J$3</definedName>
    <definedName name="GEF">'Liste des logiciels'!$C$2:$C$14</definedName>
    <definedName name="gestionstockIUD">'CARTOGRAPHIE données infor DMI '!$C$39</definedName>
    <definedName name="gestionstocklecteurcode">'CARTOGRAPHIE données infor DMI '!$C$38</definedName>
    <definedName name="interopBaseDeDonnées">'CARTOGRAPHIE données infor DMI '!$C$15</definedName>
    <definedName name="InteropDetsockageUSRecommandePUI">'CARTOGRAPHIE données infor DMI '!$J$39</definedName>
    <definedName name="InteropDMIdépotPerm_ReCommandeAPpose">'CARTOGRAPHIE données infor DMI '!$G$59</definedName>
    <definedName name="InteropDMIdépotTemp_traçaCommandepourfacturation">'CARTOGRAPHIE données infor DMI '!$G$62</definedName>
    <definedName name="InteropDMISTOCK_ReCommandeStockUS">'CARTOGRAPHIE données infor DMI '!$G$56</definedName>
    <definedName name="InteropFicheTraçaPatientDPI">'CARTOGRAPHIE données infor DMI '!$R$23</definedName>
    <definedName name="InteropFournisseurCommande">'CARTOGRAPHIE données infor DMI '!$I$10</definedName>
    <definedName name="InteropMarchéCommandePUI">'CARTOGRAPHIE données infor DMI '!$F$14</definedName>
    <definedName name="InteropMarchéFacturationGEF">'CARTOGRAPHIE données infor DMI '!$F$15</definedName>
    <definedName name="InteropPUICommandeFacturation">'CARTOGRAPHIE données infor DMI '!$J$23</definedName>
    <definedName name="InteropPUICommandeSTOCK">'CARTOGRAPHIE données infor DMI '!$C$40</definedName>
    <definedName name="InteropPUIstockTraça">'CARTOGRAPHIE données infor DMI '!$C$65</definedName>
    <definedName name="InteropReceptionUSStockPUI">'CARTOGRAPHIE données infor DMI '!$J$61</definedName>
    <definedName name="InteropTRACAPuiUS">'CARTOGRAPHIE données infor DMI '!$R$60</definedName>
    <definedName name="NomBaseDeDonnées">'CARTOGRAPHIE données infor DMI '!$C$6</definedName>
    <definedName name="NomCommandePUI">'CARTOGRAPHIE données infor DMI '!$C$21</definedName>
    <definedName name="nomdpi">'CARTOGRAPHIE données infor DMI '!$I$29</definedName>
    <definedName name="nomES">'CARTOGRAPHIE données infor DMI '!$H$3</definedName>
    <definedName name="nomgap">'CARTOGRAPHIE données infor DMI '!$G$20</definedName>
    <definedName name="nomgefmandat">'CARTOGRAPHIE données infor DMI '!$J$20</definedName>
    <definedName name="nomgestionstockPUI">'CARTOGRAPHIE données infor DMI '!$C$44</definedName>
    <definedName name="NomlogicielGestionBloc">'CARTOGRAPHIE données infor DMI '!$N$42</definedName>
    <definedName name="NomLogicielMarché">'CARTOGRAPHIE données infor DMI '!$F$6</definedName>
    <definedName name="NomLogicielUScommandePUI">'CARTOGRAPHIE données infor DMI '!$G$37</definedName>
    <definedName name="nomstockUS">'CARTOGRAPHIE données infor DMI '!$J$42</definedName>
    <definedName name="nomtracaPUI">'CARTOGRAPHIE données infor DMI '!$O$57</definedName>
    <definedName name="nomtracautilisateur">'CARTOGRAPHIE données infor DMI '!$R$36</definedName>
    <definedName name="requetecodeIUD">'CARTOGRAPHIE données infor DMI '!$V$13</definedName>
    <definedName name="requeteDMIposes">'CARTOGRAPHIE données infor DMI '!$V$28</definedName>
    <definedName name="requetenompatient">'CARTOGRAPHIE données infor DMI '!$V$17</definedName>
    <definedName name="requetenomproduit">'CARTOGRAPHIE données infor DMI '!$V$15</definedName>
    <definedName name="requetenumlotnumserie">'CARTOGRAPHIE données infor DMI '!$V$11</definedName>
    <definedName name="requetetracafinanciere">'CARTOGRAPHIE données infor DMI '!$V$31</definedName>
    <definedName name="requetetracasanitaire">'CARTOGRAPHIE données infor DMI '!$V$20</definedName>
    <definedName name="resultatcodeIUD">'CARTOGRAPHIE données infor DMI '!$V$14</definedName>
    <definedName name="resultatDMIposes">'CARTOGRAPHIE données infor DMI '!$V$29</definedName>
    <definedName name="resultatnompatient">'CARTOGRAPHIE données infor DMI '!$V$18</definedName>
    <definedName name="resultatnomproduit">'CARTOGRAPHIE données infor DMI '!$V$16</definedName>
    <definedName name="resultatnumlotnumserie">'CARTOGRAPHIE données infor DMI '!$V$12</definedName>
    <definedName name="stock">'Liste des logiciels'!$C$16:$C$36</definedName>
    <definedName name="tracaPUIIUD">'CARTOGRAPHIE données infor DMI '!$R$59</definedName>
    <definedName name="TracaPUIlecteur">'CARTOGRAPHIE données infor DMI '!$R$58</definedName>
    <definedName name="TracaUtilisateurCOMPLET">'CARTOGRAPHIE données infor DMI '!$R$22</definedName>
    <definedName name="TracaUtilisateurEditionCARTEIMPLANT">'CARTOGRAPHIE données infor DMI '!$R$24</definedName>
    <definedName name="TracaUtilisateurIdentitoV">'CARTOGRAPHIE données infor DMI '!$R$20</definedName>
    <definedName name="tracautilisateurIUD">'CARTOGRAPHIE données infor DMI '!$R$21</definedName>
    <definedName name="tracautilisateurlecteur">'CARTOGRAPHIE données infor DMI '!$R$19</definedName>
    <definedName name="traPUI">'Liste des logiciels'!$C$38:$C$58</definedName>
    <definedName name="traUt">'Liste des logiciels'!$C$60:$C$86</definedName>
  </definedNames>
  <calcPr/>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tc={0054000F-0070-46BE-8EE1-004200EA0083}</author>
    <author>tc={005D00A6-0027-4004-9592-004400A900BB}</author>
    <author>tc={00E000D8-00E3-47C0-A4B6-00F4004100E5}</author>
    <author>tc={008400A1-00AB-4B01-B6A7-002200830087}</author>
    <author>tc={000F00A8-0096-4954-8756-008700E30095}</author>
    <author>tc={00F900A1-00CA-4C14-A26D-002300ED0040}</author>
    <author>tc={000000AC-00CA-4F79-BAD6-00F20096000B}</author>
    <author>tc={000F00D3-00D3-4479-B134-003200CE004E}</author>
  </authors>
  <commentList>
    <comment ref="B13" authorId="0" xr:uid="{0054000F-0070-46BE-8EE1-004200EA0083}">
      <text>
        <r>
          <rPr>
            <b/>
            <sz val="9"/>
            <rFont val="Tahoma"/>
          </rPr>
          <t>kvayron:</t>
        </r>
        <r>
          <rPr>
            <sz val="9"/>
            <rFont val="Tahoma"/>
          </rPr>
          <t xml:space="preserve">
code indication ou ensemble des libellés indications
</t>
        </r>
      </text>
    </comment>
    <comment ref="M13" authorId="1" xr:uid="{005D00A6-0027-4004-9592-004400A900BB}">
      <text>
        <r>
          <rPr>
            <b/>
            <sz val="9"/>
            <rFont val="Tahoma"/>
          </rPr>
          <t xml:space="preserve">Marion LOUVRIER:</t>
        </r>
        <r>
          <rPr>
            <sz val="9"/>
            <rFont val="Tahoma"/>
          </rPr>
          <t xml:space="preserve">
Numéro administratif local de séjour (ES publics) ou Numéro d'immatriculation assuré (ES privés)
</t>
        </r>
      </text>
    </comment>
    <comment ref="B40" authorId="2" xr:uid="{00E000D8-00E3-47C0-A4B6-00F4004100E5}">
      <text>
        <r>
          <rPr>
            <b/>
            <sz val="9"/>
            <rFont val="Tahoma"/>
          </rPr>
          <t xml:space="preserve">Marion LOUVRIER:</t>
        </r>
        <r>
          <rPr>
            <sz val="9"/>
            <rFont val="Tahoma"/>
          </rPr>
          <t xml:space="preserve">
Renseigner "NA" (non applicable) lorsqu'il s'agit du même logiciel de commande et de stock.
"OUI Partiellement" sera renseigné lorque certaines donnée sont manquantes ou saisies manuellement
</t>
        </r>
      </text>
    </comment>
    <comment ref="N40" authorId="3" xr:uid="{008400A1-00AB-4B01-B6A7-002200830087}">
      <text>
        <r>
          <rPr>
            <b/>
            <sz val="9"/>
            <rFont val="Tahoma"/>
          </rPr>
          <t>kvayron:</t>
        </r>
        <r>
          <rPr>
            <sz val="9"/>
            <rFont val="Tahoma"/>
          </rPr>
          <t xml:space="preserve">
Le logiciel de bloc correspond au logiciel de gestion des salles de bloc, planning etc
</t>
        </r>
      </text>
    </comment>
    <comment ref="I42" authorId="4" xr:uid="{000F00A8-0096-4954-8756-008700E30095}">
      <text>
        <r>
          <rPr>
            <b/>
            <sz val="9"/>
            <rFont val="Tahoma"/>
          </rPr>
          <t xml:space="preserve">Marion LOUVRIER:</t>
        </r>
        <r>
          <rPr>
            <sz val="9"/>
            <rFont val="Tahoma"/>
          </rPr>
          <t xml:space="preserve">
Il s'agit de renseigner un logiciel permettant de réaliser des entrées et des sortis de DMI au sein de l'arsenal du blo opératoire. En l'absence de logiciel mettre "NON INFORMATISE"
</t>
        </r>
      </text>
    </comment>
    <comment ref="B6" authorId="5" xr:uid="{00F900A1-00CA-4C14-A26D-002300ED0040}">
      <text>
        <r>
          <rPr>
            <b/>
            <sz val="9"/>
            <rFont val="Tahoma"/>
          </rPr>
          <t>kvayron:</t>
        </r>
        <r>
          <rPr>
            <sz val="9"/>
            <rFont val="Tahoma"/>
          </rPr>
          <t xml:space="preserve">
Base de données EXTERNE à l'établissement mise à jour régulère (ex : si modification code LPPR modification rapide)
</t>
        </r>
      </text>
    </comment>
    <comment ref="Q60" authorId="6" xr:uid="{000000AC-00CA-4F79-BAD6-00F20096000B}">
      <text>
        <r>
          <rPr>
            <b/>
            <sz val="9"/>
            <rFont val="Tahoma"/>
          </rPr>
          <t xml:space="preserve">Marion LOUVRIER:</t>
        </r>
        <r>
          <rPr>
            <sz val="9"/>
            <rFont val="Tahoma"/>
          </rPr>
          <t xml:space="preserve">
Renseigner "NA" (non applicable) lorsqu'il s'agit du même logiciel de commande et de stock.
"OUI Partiellement" sera renseigné lorque certaines donnée sont manquantes ou saisies manuellement
</t>
        </r>
      </text>
    </comment>
    <comment ref="B65" authorId="7" xr:uid="{000F00D3-00D3-4479-B134-003200CE004E}">
      <text>
        <r>
          <rPr>
            <b/>
            <sz val="9"/>
            <rFont val="Tahoma"/>
          </rPr>
          <t xml:space="preserve">Marion LOUVRIER:</t>
        </r>
        <r>
          <rPr>
            <sz val="9"/>
            <rFont val="Tahoma"/>
          </rPr>
          <t xml:space="preserve">
Renseigner "NA" (non applicable) lorsqu'il s'agit du même logiciel de commande et de stock.
"OUI Partiellement" sera renseigné lorque certaines donnée sont manquantes ou saisies manuellement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tc={0031001A-000B-46F1-97DA-0063005B00B7}</author>
  </authors>
  <commentList>
    <comment ref="C35" authorId="0" xr:uid="{0031001A-000B-46F1-97DA-0063005B00B7}">
      <text>
        <r>
          <rPr>
            <b/>
            <sz val="9"/>
            <rFont val="Tahoma"/>
          </rPr>
          <t xml:space="preserve">MARTIN, Julie (ARS-ARA):</t>
        </r>
        <r>
          <rPr>
            <sz val="9"/>
            <rFont val="Tahoma"/>
          </rPr>
          <t xml:space="preserve">
Les NA sont exclus du calcul (numérateur et dénominateur) car uniquement associé à une étape non réalisée
</t>
        </r>
      </text>
    </comment>
  </commentList>
</comments>
</file>

<file path=xl/sharedStrings.xml><?xml version="1.0" encoding="utf-8"?>
<sst xmlns="http://schemas.openxmlformats.org/spreadsheetml/2006/main" count="546" uniqueCount="546">
  <si>
    <t xml:space="preserve">Cartographie de l'informatisation des DMI 
Notice de remplissage</t>
  </si>
  <si>
    <t xml:space="preserve">
</t>
  </si>
  <si>
    <t xml:space="preserve">Version 1.2 octobre 2023</t>
  </si>
  <si>
    <r>
      <t xml:space="preserve">Objectifs de l'outil</t>
    </r>
    <r>
      <rPr>
        <sz val="12"/>
        <rFont val="Calibri"/>
        <scheme val="minor"/>
      </rPr>
      <t xml:space="preserve"> : L'outil permet de réaliser une cartographie de l'informatisation des dispositifs médicaux au sein d'un établissement de santé (ES) sanitaire. Cette cartographie intègre les différents circuits d'informations informatisés sur les dispositifs médicaux au sein de l'ES et à l'extérieur de l'ES en lien avec la traçabilité sanitaire et financière. L'objectif est de repérer les niveaux d'intéropérabilité des logiciels, la complétude des données informatisées et l'intégration de l'UDI à toutes les étapes pour établir un bilan et plan d'action spécifique à l'informatisation des DMI et déploiement de l'IUD. </t>
    </r>
  </si>
  <si>
    <t xml:space="preserve">Informations générales</t>
  </si>
  <si>
    <r>
      <rPr>
        <sz val="11"/>
        <color theme="1"/>
        <rFont val="Calibri"/>
        <scheme val="minor"/>
      </rPr>
      <t xml:space="preserve">Ce fichier contient plusieurs onglets.
</t>
    </r>
    <r>
      <rPr>
        <sz val="11"/>
        <color theme="1"/>
        <rFont val="Wingdings"/>
      </rPr>
      <t>ð</t>
    </r>
    <r>
      <rPr>
        <sz val="11"/>
        <color theme="1"/>
        <rFont val="Calibri"/>
      </rPr>
      <t xml:space="preserve"> </t>
    </r>
    <r>
      <rPr>
        <sz val="11"/>
        <color theme="1"/>
        <rFont val="Calibri"/>
        <scheme val="minor"/>
      </rPr>
      <t xml:space="preserve">Vous devrez compléter l'onglet </t>
    </r>
    <r>
      <rPr>
        <b/>
        <sz val="11"/>
        <color theme="3"/>
        <rFont val="Calibri"/>
        <scheme val="minor"/>
      </rPr>
      <t>"CARTOGRAPHIE"</t>
    </r>
    <r>
      <rPr>
        <sz val="11"/>
        <color theme="1"/>
        <rFont val="Calibri"/>
        <scheme val="minor"/>
      </rPr>
      <t xml:space="preserve">. Pour vous accompagner nous proposons un "pas à pas" dans cet onglet "LISEZ-MOI - NOTICE" qui détaille la méthodologie et les champs à compléter.
</t>
    </r>
    <r>
      <rPr>
        <sz val="11"/>
        <color theme="1"/>
        <rFont val="Wingdings"/>
      </rPr>
      <t>ð</t>
    </r>
    <r>
      <rPr>
        <sz val="11"/>
        <color theme="1"/>
        <rFont val="Calibri"/>
      </rPr>
      <t xml:space="preserve"> </t>
    </r>
    <r>
      <rPr>
        <sz val="11"/>
        <color theme="1"/>
        <rFont val="Calibri"/>
        <scheme val="minor"/>
      </rPr>
      <t xml:space="preserve">L'onglet "</t>
    </r>
    <r>
      <rPr>
        <b/>
        <sz val="11"/>
        <color theme="3"/>
        <rFont val="Calibri"/>
        <scheme val="minor"/>
      </rPr>
      <t xml:space="preserve">synthèse présentation ES (auto)</t>
    </r>
    <r>
      <rPr>
        <sz val="11"/>
        <color theme="1"/>
        <rFont val="Calibri"/>
        <scheme val="minor"/>
      </rPr>
      <t xml:space="preserve">" se complète automatiquement une fois la cartographie renseignée. Elle permet de regrouper les données générales de l'établissement.
</t>
    </r>
    <r>
      <rPr>
        <sz val="11"/>
        <color theme="1"/>
        <rFont val="Wingdings"/>
      </rPr>
      <t>ð</t>
    </r>
    <r>
      <rPr>
        <sz val="11"/>
        <color theme="1"/>
        <rFont val="Calibri"/>
      </rPr>
      <t xml:space="preserve"> </t>
    </r>
    <r>
      <rPr>
        <sz val="11"/>
        <color theme="1"/>
        <rFont val="Calibri"/>
        <scheme val="minor"/>
      </rPr>
      <t xml:space="preserve">Le dernier onglet à compléter est le </t>
    </r>
    <r>
      <rPr>
        <b/>
        <sz val="11"/>
        <color theme="3"/>
        <rFont val="Calibri"/>
        <scheme val="minor"/>
      </rPr>
      <t xml:space="preserve">"Bilan et plan d'action"</t>
    </r>
    <r>
      <rPr>
        <sz val="11"/>
        <color theme="1"/>
        <rFont val="Calibri"/>
        <scheme val="minor"/>
      </rPr>
      <t xml:space="preserve">. Il a pour objectif de synthétiser les points de rupture et de proposer un suivi des actions à mettre en oeuvre.
En cas de question, envoyez un mail à : </t>
    </r>
  </si>
  <si>
    <t xml:space="preserve">ADRESSE MAIL OMEDIT @ars.sante.fr</t>
  </si>
  <si>
    <t xml:space="preserve">METHODOLOGIE DE remplissage de la cartographie</t>
  </si>
  <si>
    <r>
      <t xml:space="preserve">La cartographie du circuit des données informatiques est structurée </t>
    </r>
    <r>
      <rPr>
        <b/>
        <sz val="12"/>
        <color theme="3"/>
        <rFont val="Calibri"/>
        <scheme val="minor"/>
      </rPr>
      <t xml:space="preserve">en 6 Blocs à suivre dans l'ordre</t>
    </r>
    <r>
      <rPr>
        <sz val="12"/>
        <color theme="1"/>
        <rFont val="Calibri"/>
        <scheme val="minor"/>
      </rPr>
      <t xml:space="preserve"> :
</t>
    </r>
    <r>
      <rPr>
        <b/>
        <sz val="12"/>
        <color theme="3"/>
        <rFont val="Calibri"/>
        <scheme val="minor"/>
      </rPr>
      <t>1)</t>
    </r>
    <r>
      <rPr>
        <sz val="12"/>
        <color theme="1"/>
        <rFont val="Calibri"/>
        <scheme val="minor"/>
      </rPr>
      <t xml:space="preserve"> Pour chaque encadré identifié par un numéro dans un ovale bleu et dans l'ordre des numéros indiqués, 
saisissez </t>
    </r>
    <r>
      <rPr>
        <b/>
        <sz val="12"/>
        <rFont val="Calibri"/>
        <scheme val="minor"/>
      </rPr>
      <t xml:space="preserve">les logiciels utilisés</t>
    </r>
    <r>
      <rPr>
        <sz val="12"/>
        <color theme="1"/>
        <rFont val="Calibri"/>
        <scheme val="minor"/>
      </rPr>
      <t xml:space="preserve"> puis précisez les données qui sont retrouvées dans le logiciel.
</t>
    </r>
    <r>
      <rPr>
        <i/>
        <sz val="12"/>
        <color theme="1"/>
        <rFont val="Calibri"/>
        <scheme val="minor"/>
      </rPr>
      <t xml:space="preserve">Attention : En cas d</t>
    </r>
    <r>
      <rPr>
        <i/>
        <u val="single"/>
        <sz val="12"/>
        <color theme="1"/>
        <rFont val="Calibri"/>
        <scheme val="minor"/>
      </rPr>
      <t xml:space="preserve">'utilisation de plusieurs logiciels différents</t>
    </r>
    <r>
      <rPr>
        <i/>
        <sz val="12"/>
        <color theme="1"/>
        <rFont val="Calibri"/>
        <scheme val="minor"/>
      </rPr>
      <t xml:space="preserve"> au bloc opératoire ou autre, 
l'objectif est de renseigner le logiciel le plus utilisé. SI besoin, il conviendra de réaliser une autre 
cartographie car les pratiques sont totalement différentes. Sinon il conviendra de le préciser en commentaire
en mettant en évidence les potentiels points de ruptures spécifiques à cet autre logiciel.
</t>
    </r>
    <r>
      <rPr>
        <sz val="12"/>
        <color theme="1"/>
        <rFont val="Calibri"/>
        <scheme val="minor"/>
      </rPr>
      <t xml:space="preserve">
</t>
    </r>
    <r>
      <rPr>
        <b/>
        <sz val="12"/>
        <color theme="3"/>
        <rFont val="Calibri"/>
        <scheme val="minor"/>
      </rPr>
      <t xml:space="preserve"> 2)</t>
    </r>
    <r>
      <rPr>
        <sz val="12"/>
        <color theme="1"/>
        <rFont val="Calibri"/>
        <scheme val="minor"/>
      </rPr>
      <t xml:space="preserve"> Renseignez ensuite les </t>
    </r>
    <r>
      <rPr>
        <b/>
        <sz val="12"/>
        <color theme="1"/>
        <rFont val="Calibri"/>
        <scheme val="minor"/>
      </rPr>
      <t xml:space="preserve">encadrés intermédiaires qui décrivent une "action"</t>
    </r>
    <r>
      <rPr>
        <sz val="12"/>
        <color theme="1"/>
        <rFont val="Calibri"/>
        <scheme val="minor"/>
      </rPr>
      <t xml:space="preserve"> (enregistrement d'une sortie de stock, enregitrement d'une traçabilité, ...) 
en précisant de quelle manière elle est réalisée (réetiquettage, utilisation lecteur de code, etc). 
 </t>
    </r>
    <r>
      <rPr>
        <b/>
        <sz val="12"/>
        <color theme="3"/>
        <rFont val="Calibri"/>
        <scheme val="minor"/>
      </rPr>
      <t>3)</t>
    </r>
    <r>
      <rPr>
        <sz val="12"/>
        <color theme="1"/>
        <rFont val="Calibri"/>
        <scheme val="minor"/>
      </rPr>
      <t xml:space="preserve"> Terminez par l'analys</t>
    </r>
    <r>
      <rPr>
        <sz val="12"/>
        <rFont val="Calibri"/>
        <scheme val="minor"/>
      </rPr>
      <t xml:space="preserve">e du </t>
    </r>
    <r>
      <rPr>
        <b/>
        <sz val="12"/>
        <rFont val="Calibri"/>
        <scheme val="minor"/>
      </rPr>
      <t xml:space="preserve">niveau d'interopérabilité</t>
    </r>
    <r>
      <rPr>
        <sz val="12"/>
        <rFont val="Calibri"/>
        <scheme val="minor"/>
      </rPr>
      <t xml:space="preserve"> en</t>
    </r>
    <r>
      <rPr>
        <sz val="12"/>
        <color theme="1"/>
        <rFont val="Calibri"/>
        <scheme val="minor"/>
      </rPr>
      <t xml:space="preserve">tre les 2 logiciels qui encadrent l'action. Ce niveau d'interopérabilité est qualifié en :
</t>
    </r>
    <r>
      <rPr>
        <sz val="12"/>
        <color theme="1"/>
        <rFont val="Wingdings"/>
      </rPr>
      <t xml:space="preserve">         ð</t>
    </r>
    <r>
      <rPr>
        <sz val="12"/>
        <color theme="1"/>
        <rFont val="Calibri"/>
        <scheme val="minor"/>
      </rPr>
      <t xml:space="preserve"> "oui totalement", "oui partiellement" : </t>
    </r>
    <r>
      <rPr>
        <sz val="12"/>
        <color indexed="2"/>
        <rFont val="Calibri"/>
        <scheme val="minor"/>
      </rPr>
      <t>en</t>
    </r>
    <r>
      <rPr>
        <sz val="12"/>
        <color theme="1"/>
        <rFont val="Calibri"/>
        <scheme val="minor"/>
      </rPr>
      <t xml:space="preserve"> </t>
    </r>
    <r>
      <rPr>
        <sz val="12"/>
        <color indexed="2"/>
        <rFont val="Calibri"/>
        <scheme val="minor"/>
      </rPr>
      <t xml:space="preserve">fonction des données manquantes au sein d'un des 2 logiciels, de la persistance de données saisies manuellement, etc
                </t>
    </r>
    <r>
      <rPr>
        <sz val="12"/>
        <rFont val="Calibri"/>
        <scheme val="minor"/>
      </rPr>
      <t xml:space="preserve">                    </t>
    </r>
    <r>
      <rPr>
        <sz val="12"/>
        <rFont val="Wingdings"/>
      </rPr>
      <t>ð</t>
    </r>
    <r>
      <rPr>
        <sz val="12"/>
        <rFont val="Calibri"/>
      </rPr>
      <t xml:space="preserve"> </t>
    </r>
    <r>
      <rPr>
        <sz val="12"/>
        <rFont val="Calibri"/>
        <scheme val="minor"/>
      </rPr>
      <t>"NON"</t>
    </r>
    <r>
      <rPr>
        <sz val="12"/>
        <color indexed="2"/>
        <rFont val="Calibri"/>
        <scheme val="minor"/>
      </rPr>
      <t xml:space="preserve"> concerne le défaut d'interopérabilité ou défaut d'informatisation
                                   </t>
    </r>
    <r>
      <rPr>
        <sz val="12"/>
        <rFont val="Calibri"/>
        <scheme val="minor"/>
      </rPr>
      <t xml:space="preserve"> </t>
    </r>
    <r>
      <rPr>
        <sz val="12"/>
        <rFont val="Wingdings"/>
      </rPr>
      <t>ð</t>
    </r>
    <r>
      <rPr>
        <sz val="12"/>
        <rFont val="Calibri"/>
      </rPr>
      <t xml:space="preserve"> "NA"</t>
    </r>
    <r>
      <rPr>
        <sz val="12"/>
        <color indexed="2"/>
        <rFont val="Calibri"/>
        <scheme val="minor"/>
      </rPr>
      <t xml:space="preserve">  lorsque l'établissement jugera qu'il n'est pas concerné par la question (pas de problème d'interopérabilité, logiciel intégré)</t>
    </r>
    <r>
      <rPr>
        <sz val="12"/>
        <color theme="1"/>
        <rFont val="Calibri"/>
        <scheme val="minor"/>
      </rPr>
      <t xml:space="preserve">
</t>
    </r>
    <r>
      <rPr>
        <b/>
        <i/>
        <sz val="12"/>
        <color theme="3"/>
        <rFont val="Calibri"/>
        <scheme val="minor"/>
      </rPr>
      <t xml:space="preserve">  4) </t>
    </r>
    <r>
      <rPr>
        <sz val="12"/>
        <rFont val="Calibri"/>
        <scheme val="minor"/>
      </rPr>
      <t xml:space="preserve">Si necessaire, ajouter des commantaires libres relatif à chaque blocdans la partie </t>
    </r>
    <r>
      <rPr>
        <b/>
        <sz val="12"/>
        <rFont val="Calibri"/>
        <scheme val="minor"/>
      </rPr>
      <t xml:space="preserve">"Commentaire complémentaire"</t>
    </r>
    <r>
      <rPr>
        <sz val="12"/>
        <rFont val="Calibri"/>
        <scheme val="minor"/>
      </rPr>
      <t xml:space="preserve"> pour aider à la compréhension du circuits/exeptions au circuit en place dans l'établissement</t>
    </r>
    <r>
      <rPr>
        <b/>
        <i/>
        <sz val="12"/>
        <color theme="3"/>
        <rFont val="Calibri"/>
        <scheme val="minor"/>
      </rPr>
      <t xml:space="preserve">
En cas de doute, référez vous aux explications ci-dessous pour chaque cellule</t>
    </r>
  </si>
  <si>
    <t xml:space="preserve">Etape 1  : Renseigner l'établissement et son FINESS</t>
  </si>
  <si>
    <t>Cellules</t>
  </si>
  <si>
    <t xml:space="preserve">Données attendues</t>
  </si>
  <si>
    <t xml:space="preserve">Type de données</t>
  </si>
  <si>
    <t>Commentaires</t>
  </si>
  <si>
    <t>H3</t>
  </si>
  <si>
    <t xml:space="preserve">Nom de l'établissement</t>
  </si>
  <si>
    <t xml:space="preserve">Texte libre</t>
  </si>
  <si>
    <t>J3</t>
  </si>
  <si>
    <t xml:space="preserve">Finess de l'établissement</t>
  </si>
  <si>
    <t xml:space="preserve">Etape 2  = Compléter le BLOC 1 "A L'HOPITAL - DONNEES PATIENTS DONNEES FINANCIERES"</t>
  </si>
  <si>
    <t>Parties</t>
  </si>
  <si>
    <t>1.1</t>
  </si>
  <si>
    <t xml:space="preserve">I28; I29; I30</t>
  </si>
  <si>
    <t xml:space="preserve">Renseigner le DPI : Nom du logiciel, éditeur et version</t>
  </si>
  <si>
    <t xml:space="preserve">Noter "Aucun" si non informatisé
Certaines versions d'un même logiciel n'intègrent pas l'IUD. Il est donc important de renseigner cette dernière</t>
  </si>
  <si>
    <t>1.2</t>
  </si>
  <si>
    <t xml:space="preserve">G20; G21; G22</t>
  </si>
  <si>
    <t xml:space="preserve">Renseigner le logiciel GAP (Gestion Adlinistrative du Patient) : Nom du logiciel, éditeur et version</t>
  </si>
  <si>
    <t xml:space="preserve">Il s'agit du logiciel qui gère le numéro d'IPP (identifiant permanent du patient)  en lien avec l'INS</t>
  </si>
  <si>
    <t>1.3</t>
  </si>
  <si>
    <t xml:space="preserve">J20; J21; J22</t>
  </si>
  <si>
    <t xml:space="preserve">Renseigner pour la facturation et mandatement : Nom du logiciel, éditeur et version</t>
  </si>
  <si>
    <t xml:space="preserve">Il s'agit du logiciel qui permet de payer les fournisseur</t>
  </si>
  <si>
    <t>J23</t>
  </si>
  <si>
    <t xml:space="preserve">Renseigner le niveau d'Interopérabilité du logiciel de facturation avec le logiciel de commande de PUI</t>
  </si>
  <si>
    <t xml:space="preserve">Menu déroulant</t>
  </si>
  <si>
    <t xml:space="preserve">Pour facturer il est indispensable de récupérer les numéros de commandes, et ou quantitées réceptionnées avec les Prix unitaires par exemple</t>
  </si>
  <si>
    <t xml:space="preserve">Etape 3  = Compléter le BLOC 2 "FOURNISSEURS ET INFORMATIONS DMI"</t>
  </si>
  <si>
    <t>2.1</t>
  </si>
  <si>
    <t>C6</t>
  </si>
  <si>
    <t xml:space="preserve">Renseigner le nom de La base de données</t>
  </si>
  <si>
    <t xml:space="preserve">Texte libre ou menu déroulant</t>
  </si>
  <si>
    <r>
      <t xml:space="preserve">Noter "Aucun" si non informatisé et "NA" (= Non Applicable) si non concerné. 
Il s'agit d'une base de données EXTERNE à l'établissement, mise à jour régulèrement. 
</t>
    </r>
    <r>
      <rPr>
        <b/>
        <sz val="10"/>
        <color theme="1"/>
        <rFont val="Calibri"/>
        <scheme val="minor"/>
      </rPr>
      <t xml:space="preserve">Cette base de donnée doit permettre entre autre de récupérer directement les informations relatives aux codes IUD sans avoir à les resaisir</t>
    </r>
    <r>
      <rPr>
        <sz val="10"/>
        <color theme="1"/>
        <rFont val="Calibri"/>
        <scheme val="minor"/>
      </rPr>
      <t>.</t>
    </r>
  </si>
  <si>
    <t xml:space="preserve">C7 à C14</t>
  </si>
  <si>
    <t xml:space="preserve">Renseigner par OUI ou NON les champs existant dans votre logiciel</t>
  </si>
  <si>
    <t xml:space="preserve">Le champ "indication de pose" peut se rapporter à des codes indications ou à un ensemble des libellés indications (en lien avec les indications inscrites sur la LPPR)</t>
  </si>
  <si>
    <t>C15</t>
  </si>
  <si>
    <t xml:space="preserve">Renseigner le niveau d'interopérabilité entre le lociel de commande et la base données</t>
  </si>
  <si>
    <t xml:space="preserve">Le logiciel de commande est il en capacité d'intégrer "automatiquement" tous les champs souhaités? 
Sélectionner "OUI PARTIELLEMENT" = SOIT si non exhausitif ou persistance de saisie manuelle dans le logiciel SOIT existence de 2 logiciel dont un reste non interopérable ou partiellement interopérable, "NA" si non concerné.</t>
  </si>
  <si>
    <t>2.2</t>
  </si>
  <si>
    <t>F6</t>
  </si>
  <si>
    <t xml:space="preserve">Renseigner le nom du logiciel Marché</t>
  </si>
  <si>
    <t xml:space="preserve">Si l'établissement est concerné par plusieurs logiciels marchés (groupement ou centrales d'achat régional ou national), préciser les autres logiciels et leurs interopérabilité en commentaire complémentaire.</t>
  </si>
  <si>
    <t xml:space="preserve">F7 à F13</t>
  </si>
  <si>
    <t>F14</t>
  </si>
  <si>
    <t xml:space="preserve">Renseigner le niveau d'Interopérabilité du logiciel des marchés avec le logiciel de commande de PUI</t>
  </si>
  <si>
    <t xml:space="preserve">Le logiciel des marchés permet d'envoyer dans le logiciel de commande de PUI les informations relatives aux nouveaux fournisseurs retenus, la (les) nouvelles références etc … Ceci permettant de limiter les saisies manuelles (chronophage, risque d'erreur).</t>
  </si>
  <si>
    <t>F15</t>
  </si>
  <si>
    <t xml:space="preserve">Renseigner le niveau d'Interopérabilité du logiciel des marchés avec le logiciel de facturation</t>
  </si>
  <si>
    <t xml:space="preserve">Le logiciel des marchés permet d'envoyer dans le logiciel de facturation l'information relatives à la gestion administratives des marchés et aux prix (dans le cas où cela serait nécessaire car le logiciel de facturation est différent de celui des commandes)</t>
  </si>
  <si>
    <t>2.3</t>
  </si>
  <si>
    <t xml:space="preserve">I7 à I9</t>
  </si>
  <si>
    <t xml:space="preserve">Renseigner pour les 3 situations: la méthodologie principale de passage de commande auprès des fournisseurs</t>
  </si>
  <si>
    <t xml:space="preserve">Pour le déploiement de l'EDI, le renseigner lorsqu'il est déployé quand cela est possible selon les fournisseurs. Sinon renseigner un des 2 autres choix.</t>
  </si>
  <si>
    <t>I10</t>
  </si>
  <si>
    <t xml:space="preserve">Renseigner le niveau d'Interopérabilité du logiciel de commande de la PUI avec les différents fournisseurs</t>
  </si>
  <si>
    <t xml:space="preserve">Renseigner "OUI totalement" si vous passez un maximum de commande via EDI dans les 3 situations (DMI en stock, dépôt permanent ET dépôt tremporaire). 
Il conviendra de renseigner "OUI partiellement" si vous réalisez des commande via EDI mais que pour les dépots vous passez les commandes en mail ou fax par manque de données informatisées (n° de lot par exemple)</t>
  </si>
  <si>
    <t xml:space="preserve">Etape 4  = Compléter le BLOC 3 "CIRCUIT A LA  PUI et DONNEES ENREGISTREES"</t>
  </si>
  <si>
    <t>3.1</t>
  </si>
  <si>
    <t xml:space="preserve">C21; C22; C23</t>
  </si>
  <si>
    <t xml:space="preserve">Renseigner le logiciel de commande de DM auprès des fournisseur présent à la PUI : Nom du logiciel, éditeur et version</t>
  </si>
  <si>
    <t xml:space="preserve">C25 à C33</t>
  </si>
  <si>
    <t xml:space="preserve">Renseigner par OUI ou NON les champs existant dans votre logiciel de commande</t>
  </si>
  <si>
    <t>3.2</t>
  </si>
  <si>
    <t xml:space="preserve">C44; C45; C46</t>
  </si>
  <si>
    <t xml:space="preserve">Renseigner le logiciel de gestion des stocks de la PUI : Nom du logiciel, éditeur et version</t>
  </si>
  <si>
    <t xml:space="preserve">C48 à C59</t>
  </si>
  <si>
    <t>actions</t>
  </si>
  <si>
    <t>C34</t>
  </si>
  <si>
    <t xml:space="preserve">Renseigner le nom du logiciel dans lequel est réalisée la RECEPTION informatique des DMI</t>
  </si>
  <si>
    <t xml:space="preserve">C37; C38; C39</t>
  </si>
  <si>
    <t xml:space="preserve">Renseigner les modalités de réalisation de cette réception, selon si elle nécessite un réetiquettage préalable réalisé à la réception, et/ou l'utilisation d'un lecteur automatique de codes et si le lecteur automatique utilisé est compatible avec la lecture directe de l'IUD</t>
  </si>
  <si>
    <t>C40</t>
  </si>
  <si>
    <t xml:space="preserve">Renseigner le niveau d'interopérabilité présent entre le logiciel de commande et le logiciel de gestion des stocks au sein de la PUI</t>
  </si>
  <si>
    <t xml:space="preserve">Il conviendra de renseigner "NA" (non applicable) lorsqu'il s'agit du même logiciel de commande et de stock.
"OUI Partiellement" sera renseigné lorque certaines donnée sont manquantes ou saisies manuellement</t>
  </si>
  <si>
    <t>C62</t>
  </si>
  <si>
    <t xml:space="preserve">Renseigner le nom du logiciel dans lequel est réalisée la sortie de stock informatique des DMI</t>
  </si>
  <si>
    <t xml:space="preserve">C63; C64</t>
  </si>
  <si>
    <t xml:space="preserve">Renseigner les modalités de réalisation de cette sortie de stock, selon si elle nécessite l'utilisation d'un lecteur automatique de codes et si le lecteur automatique utilisé est compatible avec la lecture directe de l'IUD</t>
  </si>
  <si>
    <t>C65</t>
  </si>
  <si>
    <t xml:space="preserve">Renseigner le niveau d'interopérabilité présent entre le logiciel de stock de la PUI et le logiciel traçabilité sanitaire de la PUI</t>
  </si>
  <si>
    <t xml:space="preserve">Il conviendra de renseigner "NA" (non applicable) lorsqu'il s'agit du même logiciel de stock et de traçabilité.
"OUI Partiellement" sera renseigné lorque certaines donnée sont manquantes ou saisies manuellement dans le logiciel de traçabilité présent à la PUI</t>
  </si>
  <si>
    <t>3.3</t>
  </si>
  <si>
    <t xml:space="preserve">O57; O58; O59</t>
  </si>
  <si>
    <t xml:space="preserve">Renseigner le logiciel de traçabilité sanitaire présent à la PUI : Nom du logiciel, éditeur et version</t>
  </si>
  <si>
    <t xml:space="preserve">O61 à O68</t>
  </si>
  <si>
    <t>R56</t>
  </si>
  <si>
    <t xml:space="preserve">Renseigner le nom du logiciel permettant d'enregistrer les informations relatives à la traçabilité sanitaire des DMI à la dispensation par la PUI</t>
  </si>
  <si>
    <t xml:space="preserve">R57, R58,R59</t>
  </si>
  <si>
    <t xml:space="preserve">Renseigner les modalités de réalisation de cette enregistrement, selon si elle nécessite un réetiquettage préalable réalisé à la dispensation, et/ou l'utilisation d'un lecteur automatique de codes et si le lecteur automatique utilisé est compatible avec la lecture directe de l'IUD</t>
  </si>
  <si>
    <t>R60</t>
  </si>
  <si>
    <t xml:space="preserve">Renseigner le niveau d'interopérabilité présent entre le logiciel de traçabilité de la PUI et le logiciel traçabilité sanitaire de l'US</t>
  </si>
  <si>
    <t xml:space="preserve">Il conviendra de renseigner "NA" (non applicable) lorsqu'il s'agit du même logiciel de traçabilité
"OUI Partiellement" sera renseigné lorque certaines donnée sont manquantes ou saisies manuellement</t>
  </si>
  <si>
    <t xml:space="preserve">Etape 5  = Compléter le BLOC 4 "CIRCUIT AU BLOC OPERATOIRE et DONNEES ENREGISTREES"</t>
  </si>
  <si>
    <t>4.1</t>
  </si>
  <si>
    <t xml:space="preserve">N41, N43, N44</t>
  </si>
  <si>
    <t xml:space="preserve">Renseigner le logiciel de gestion du bloc opératoire: Nom du logiciel, éditeur et version</t>
  </si>
  <si>
    <t xml:space="preserve">Comprendre le logiciel de planning, organisation des salles, etc</t>
  </si>
  <si>
    <t>4.2</t>
  </si>
  <si>
    <t xml:space="preserve">J43, J44, J45</t>
  </si>
  <si>
    <t xml:space="preserve">Renseigner le logiciel de gestion des stocks de l'arsenal du bloc opératoire : Nom du logiciel, éditeur et version</t>
  </si>
  <si>
    <t xml:space="preserve">Il s'agit de renseigner un logiciel permettant de réaliser des entrées et des sortis de DMI au sein de l'arsenal du blo opératoire. En l'absence de logiciel mettre "NON INFORMATISE"</t>
  </si>
  <si>
    <t xml:space="preserve">J46 à J55</t>
  </si>
  <si>
    <t xml:space="preserve">J58, J60</t>
  </si>
  <si>
    <t xml:space="preserve">Renseigner les modalités de réalisation la réception permettant l'entrée en stock au sein de l'US (bloc opératoire), selon si elle nécessite l'utilisation d'un lecteur automatique de codes et si le lecteur automatique utilisé est compatible avec la lecture directe de l'IUD</t>
  </si>
  <si>
    <t>J61</t>
  </si>
  <si>
    <t xml:space="preserve">Renseigner le niveau d'interopérabilité présent entre le logiciel de stock de la PUI et le logiciel de stock du bloc opératoire</t>
  </si>
  <si>
    <t xml:space="preserve">Il conviendra de renseigner "NA" (non applicable) lorsqu'il s'agit du même logiciel de stock utilisé au bloc et à la PUI
"Non" sera renseigné en cas de défaut d'interopérabilité ou défaut d'informatisation</t>
  </si>
  <si>
    <t>4.3</t>
  </si>
  <si>
    <t xml:space="preserve">G37 ; G38 ; G39</t>
  </si>
  <si>
    <t xml:space="preserve">Renseigner le logiciel qui permet la réalisation des commandes auprès de la PUI : Nom du logiciel, éditeur et version</t>
  </si>
  <si>
    <t xml:space="preserve">G41 à G47</t>
  </si>
  <si>
    <t xml:space="preserve">J36, J38</t>
  </si>
  <si>
    <t xml:space="preserve">Renseigner les modalités de réalisation de la sortie de stock au sein de l'US (bloc opératoire), selon si elle nécessite si elle nécessite l'utilisation d'un lecteur automatique de codes et si le lecteur automatique utilisé est compatible avec la lecture directe de l'IUD</t>
  </si>
  <si>
    <t>J39</t>
  </si>
  <si>
    <t xml:space="preserve">Renseigner le niveau d'interopérabilité présent entre le logiciel de stock de la PUI et le logiciel permettant le passage de commande auprès de la PUI</t>
  </si>
  <si>
    <t xml:space="preserve">Il conviendra de renseigner "NA" (non applicable) lorsqu'il s'agit du même logiciel de stock  au bloc utilisé pour passer les commandes à la PUI
"Non" sera renseigné en cas de défaut d'interopérabilité ou défaut d'informatisation</t>
  </si>
  <si>
    <t>G53</t>
  </si>
  <si>
    <t xml:space="preserve">Renseigner qui réalise les commandes à la PUI</t>
  </si>
  <si>
    <t xml:space="preserve">Mettre la fonction: préparateur en pharmacie, Cadre du bloc, IBODE etc</t>
  </si>
  <si>
    <t xml:space="preserve">G54 G55; G58; G61</t>
  </si>
  <si>
    <t xml:space="preserve">Renseigner les modalités de réalisation des commandes à la PUI pour les DMI en stock, les DMI en dépôt permanent et dépôt temporaire, selon si elles nécessitent l'utilisation d'un lecteur de code barre et si il y a lecture directe de l'IUD</t>
  </si>
  <si>
    <t xml:space="preserve"> G56; G59; G62</t>
  </si>
  <si>
    <t xml:space="preserve">Renseigner le niveau d'interopérabilité présent entre le logiciel du bloc permettant de réaliser les commandes auprès de la PUI et le logiciel de commandes de la PUI (pour les DMI en dépôt = Pose/Recommande ou Pose/Facturation) ou le logiciel de stock de la PUI pour les DMI en stock (Pose/Réapprovisionnement)</t>
  </si>
  <si>
    <t>4.4</t>
  </si>
  <si>
    <t xml:space="preserve">R36 ; R37 ; R38</t>
  </si>
  <si>
    <t xml:space="preserve">Renseigner le logiciel de traçabilité de la pose des DMI utilisé au bloc opératoire : Nom du logiciel, éditeur et version</t>
  </si>
  <si>
    <t xml:space="preserve">R40 à R51</t>
  </si>
  <si>
    <t xml:space="preserve">R19 à R22</t>
  </si>
  <si>
    <t xml:space="preserve">Renseigner les modalités de réalisation de l'enregistrement des données de la traçabilité patient, selon si elle nécessite si elle nécessite l'utilisation d'un lecteur automatique de codes et si le lecteur automatique utilisé est compatible avec la lecture directe de l'IUD</t>
  </si>
  <si>
    <t>R23</t>
  </si>
  <si>
    <t xml:space="preserve">Renseigner le niveau d'interopérabilité présent entre le logiciel de traçabilité du bloc et et le dossier patient informatisé </t>
  </si>
  <si>
    <r>
      <t xml:space="preserve">Il conviendra de renseigner "NA" (non applicable) lorsqu'il s'agit du même logiciel - utilisation du DPI pour la traçabilité sanitaire au bloc
"OUI Partiellement" sera renseigné lorque certaines donnée sont manquantes ou saisies manuellement dans le DPI
"Non" sera renseigné en cas de défaut d'interopérabilité </t>
    </r>
    <r>
      <rPr>
        <sz val="10"/>
        <color theme="1"/>
        <rFont val="Calibri"/>
        <scheme val="minor"/>
      </rPr>
      <t xml:space="preserve">ou défaut d'informatisation</t>
    </r>
  </si>
  <si>
    <t>R24</t>
  </si>
  <si>
    <t xml:space="preserve">Renseigner si le logiciel permet l'édition d'un document pour remise de l'information au patient</t>
  </si>
  <si>
    <t xml:space="preserve">Indiquer "oui partiellement" si les données éditées sont incomplètes au regard des exigences de la traçabilité sanitaire.</t>
  </si>
  <si>
    <t xml:space="preserve">Etape 6 = Compléter le BLOC 5 "DONNEES DU PATIENT EN DEHORS DE L'HOPITAL"</t>
  </si>
  <si>
    <t>N12</t>
  </si>
  <si>
    <t xml:space="preserve">Renseigner le nom du logiciel qui permet l'élaboration du fichier FICHCOMP ou RSF P</t>
  </si>
  <si>
    <t xml:space="preserve">Ce fichier permet l'envoi des données relatives au suivi des dispositifs médicaux inscrits sur la liste en sus au PMSI (ATIH)</t>
  </si>
  <si>
    <t xml:space="preserve">M13 à N23</t>
  </si>
  <si>
    <t xml:space="preserve">Renseigner par OUI ou NON les champs pouvant être renseigné informatiquement</t>
  </si>
  <si>
    <t>M24</t>
  </si>
  <si>
    <t xml:space="preserve">Renseigner si les données informatisées nécessaires à la génération des fichiers  FICHCOMP ou RSF P peuvent être récupérer automatiquement</t>
  </si>
  <si>
    <t>N27</t>
  </si>
  <si>
    <t xml:space="preserve">Renseigner le nom du logiciel qui permet l'élaboration du fichier DATEXP</t>
  </si>
  <si>
    <t xml:space="preserve">Ce fichier permet l'envoi des données relatives au suivi des dispositifs médicaux de la liste "intra-GHS" au PMSI (ATIH)</t>
  </si>
  <si>
    <t xml:space="preserve">N28 à N31</t>
  </si>
  <si>
    <t>N32</t>
  </si>
  <si>
    <t xml:space="preserve">Renseigner si les données informatisées nécessaires à la génération des fichiers  DATEXP peuvent être récupérer automatiquement</t>
  </si>
  <si>
    <t>N9</t>
  </si>
  <si>
    <t xml:space="preserve">Renseigner le nom du logiciel / outil qui permet l'envoi des données des fichiers FICHECOMP, RSF P ou DATEXP  dans le PMSI</t>
  </si>
  <si>
    <t>N10</t>
  </si>
  <si>
    <t xml:space="preserve">Renseigner le niveau d'automatisation de l'envoi des données dans le PMSI</t>
  </si>
  <si>
    <t xml:space="preserve">Q7 à Q14</t>
  </si>
  <si>
    <r>
      <t xml:space="preserve">Renseigner par OUI ou NON les données qui sont présentent dans le DMP (dossier patient informatisé inclus dans </t>
    </r>
    <r>
      <rPr>
        <i/>
        <sz val="10"/>
        <rFont val="Calibri"/>
        <scheme val="minor"/>
      </rPr>
      <t xml:space="preserve">mon espace santé</t>
    </r>
    <r>
      <rPr>
        <sz val="10"/>
        <rFont val="Calibri"/>
        <scheme val="minor"/>
      </rPr>
      <t>)</t>
    </r>
  </si>
  <si>
    <t>P15</t>
  </si>
  <si>
    <t xml:space="preserve">Renseigner le niveau d'informatisation et d'envoi automatique des données dans le DMP</t>
  </si>
  <si>
    <t xml:space="preserve">R7 à R14</t>
  </si>
  <si>
    <t xml:space="preserve">Renseigner par OUI ou NON les données qui sont présentent dans le Dossier Pharmaceutique DP (selon les dispositions reglementaires en vigueur)</t>
  </si>
  <si>
    <t>R15</t>
  </si>
  <si>
    <t xml:space="preserve">Renseigner le niveau d'informatisation et d'envoi automatique des données dans le DP</t>
  </si>
  <si>
    <t xml:space="preserve">Etape 7 = Compléter le BLOC 6 "ACCESSIBILITE DES DONNEES"</t>
  </si>
  <si>
    <t xml:space="preserve">V11 à V18</t>
  </si>
  <si>
    <t xml:space="preserve">Renseigner par OUI ou NON si les requêtes listées peuvent être réalisées facilement dans un logiciel afin de repondre aux exigences de la traçabilisté sanitaire. Renseigner par OUI ou NON si les résultats des requêtes sont facilement exploitables</t>
  </si>
  <si>
    <t xml:space="preserve">Il conviendra de renseigner "NA" (non applicable) lorsque le profil de requête demandé est jugé sans intérêt selon vous.
Il conviendra de renseigner "NA" pour les résultats lorsque les requêtes ne sont pas possibles (renseignées en NON) ou jugées sans intérêt (renseignées NA)</t>
  </si>
  <si>
    <t xml:space="preserve"> V19</t>
  </si>
  <si>
    <t xml:space="preserve">Renseigner le "niveau" de qualité des requêtes possibles avec le logiciel afin de repondre aux exigences de la traçabilisté sanitaire (diversités des requêtes et exploitation des résultats)  </t>
  </si>
  <si>
    <t xml:space="preserve">V28 à V29</t>
  </si>
  <si>
    <t xml:space="preserve">Renseigner par OUI ou NON si la requête peut être réalisée facilement dans un logiciel afin de repondre aux exigences de la traçabilité financière. Renseigner par OUI ou NON si les résultats de la requête sont facilement exploitables</t>
  </si>
  <si>
    <t xml:space="preserve"> V30</t>
  </si>
  <si>
    <t xml:space="preserve">Renseigner le "niveau" de qualité de la requête possible avec le logiciel afin de repondre aux exigences de la traçabilité financière (diversités des requêtes et exploitation des résultats)  </t>
  </si>
  <si>
    <t xml:space="preserve">Références réglementaires et bibliographiques / définitions</t>
  </si>
  <si>
    <t>Thématiques</t>
  </si>
  <si>
    <t xml:space="preserve">lien vers les textes et informations complémentaires</t>
  </si>
  <si>
    <t xml:space="preserve">DMI soumis à traçabilité sanitaire en France</t>
  </si>
  <si>
    <t xml:space="preserve">Arrêté du 26 janvier 2007 relatif aux règles particulières de la materiovigilance excercée sur certains dispositifs médicaux, pris en application de l'article L.5212-3 du code de la santé publique (JO du 10/02/07)</t>
  </si>
  <si>
    <t xml:space="preserve">Information transmises au patient</t>
  </si>
  <si>
    <t xml:space="preserve">Article 18 du règlement européen (UE) 2017/745 relatif aux dispositifs médicaux</t>
  </si>
  <si>
    <t xml:space="preserve">Article R5212-42 du code de la santé publique</t>
  </si>
  <si>
    <t xml:space="preserve">Transmission des informations dans le DP/DMP</t>
  </si>
  <si>
    <t xml:space="preserve">Art15. de l'Arrêté du 8 septembre  2021 relatif au management de la qualité du circuit des dispositifs médicaux implantables dans les établissements de santé et les installations de chirurgie esthétique</t>
  </si>
  <si>
    <t xml:space="preserve">Transmission des données relative aux DM de la liste "Intra-GHS"</t>
  </si>
  <si>
    <t xml:space="preserve">NOTE D'INFORMATION INTERMINISTERIELLE N° DGOS/PF2/DGS/PP3/DSS/1C/2021/239 du 22 décembre 2021 relative à la mise en oeuvre du recueil et de la transmission de certaines informations relatives à l’usage des produits de santé financés au titre des prestations d’hospitalisation prévus à l’article L. 165-11 du code de la sécurité sociale.</t>
  </si>
  <si>
    <t xml:space="preserve">Liste des produits de santé financés au titre des prestations d’hospitalisation prévue à l’article L. 165-11 du code de la sécurité sociale - site du ministère des solidarités et de la santé</t>
  </si>
  <si>
    <t xml:space="preserve">Transmission des données relative aux DMI inscrits sur la liste en sus</t>
  </si>
  <si>
    <t xml:space="preserve">Liste LPP en sus - ATIH</t>
  </si>
  <si>
    <t xml:space="preserve">Article L162-22-7</t>
  </si>
  <si>
    <t xml:space="preserve">Définitions </t>
  </si>
  <si>
    <t>Dénomination</t>
  </si>
  <si>
    <t>IUD</t>
  </si>
  <si>
    <t xml:space="preserve">Identifiant Unique des Dispositifs médicaux : peut s'agir en fonction de l'étape du circuit de l'IUD-ID ou IUD ID+IUD-IP</t>
  </si>
  <si>
    <t xml:space="preserve">Identification patient</t>
  </si>
  <si>
    <r>
      <t xml:space="preserve">Données relatives à l'identification du patient et notamment son sexe, ses nom, prénoms, date et lieu de naissance et son </t>
    </r>
    <r>
      <rPr>
        <b/>
        <sz val="10"/>
        <color theme="1"/>
        <rFont val="Calibri"/>
        <scheme val="minor"/>
      </rPr>
      <t>INS</t>
    </r>
  </si>
  <si>
    <t xml:space="preserve">Praticien implanteur</t>
  </si>
  <si>
    <r>
      <t xml:space="preserve">Informations relatives à l'identité du professionnel de santé utilisateur : nom, prenom, profession, identifiant </t>
    </r>
    <r>
      <rPr>
        <b/>
        <sz val="10"/>
        <color theme="1"/>
        <rFont val="Calibri"/>
        <scheme val="minor"/>
      </rPr>
      <t>RPPS</t>
    </r>
  </si>
  <si>
    <t xml:space="preserve">Code EDI</t>
  </si>
  <si>
    <t xml:space="preserve">L'EDI est un format standardisé pour l'échange électronique d'informations entre deux organisations (EDI : Échange d'informations électroniques) utilisé pour la dématérialisation des commandes aux fournisseurs</t>
  </si>
  <si>
    <t xml:space="preserve">Circuit Informatique des Dispositifs Médicaux Implantables (DMI) </t>
  </si>
  <si>
    <r>
      <rPr>
        <b/>
        <sz val="10"/>
        <color theme="1"/>
        <rFont val="Calibri"/>
      </rPr>
      <t>É</t>
    </r>
    <r>
      <rPr>
        <b/>
        <sz val="10"/>
        <color theme="1"/>
        <rFont val="Calibri"/>
        <scheme val="minor"/>
      </rPr>
      <t xml:space="preserve">tablissement : </t>
    </r>
  </si>
  <si>
    <t xml:space="preserve">FINESS :</t>
  </si>
  <si>
    <t xml:space="preserve">DATE de réalisation</t>
  </si>
  <si>
    <t xml:space="preserve">BASE DE DONNEES EXTERNE
Nom de l'éditeur de la base -&gt;</t>
  </si>
  <si>
    <t xml:space="preserve">LOGICIEL MARCHE
(groupement ou centrale d'achat)
Nom du logiciel -&gt;</t>
  </si>
  <si>
    <t xml:space="preserve">DEMATERIALISATION DES COMMANDES FOURNISSEURS</t>
  </si>
  <si>
    <t xml:space="preserve">Commentaire complémentaire</t>
  </si>
  <si>
    <r>
      <t xml:space="preserve">Enregistrement des données dans le DMP </t>
    </r>
    <r>
      <rPr>
        <sz val="12"/>
        <color theme="0"/>
        <rFont val="Calibri"/>
        <scheme val="minor"/>
      </rPr>
      <t xml:space="preserve">(Dossier médical Partagé - intégré dans </t>
    </r>
    <r>
      <rPr>
        <i/>
        <sz val="12"/>
        <color theme="0"/>
        <rFont val="Calibri"/>
        <scheme val="minor"/>
      </rPr>
      <t xml:space="preserve">mon espace santé</t>
    </r>
    <r>
      <rPr>
        <sz val="12"/>
        <color theme="0"/>
        <rFont val="Calibri"/>
        <scheme val="minor"/>
      </rPr>
      <t>)</t>
    </r>
  </si>
  <si>
    <r>
      <t xml:space="preserve">Dossier Pharmaceutique (DP)</t>
    </r>
    <r>
      <rPr>
        <b/>
        <i/>
        <sz val="12"/>
        <color theme="0"/>
        <rFont val="Calibri"/>
        <scheme val="minor"/>
      </rPr>
      <t xml:space="preserve"> </t>
    </r>
    <r>
      <rPr>
        <i/>
        <sz val="12"/>
        <color theme="0"/>
        <rFont val="Calibri"/>
        <scheme val="minor"/>
      </rPr>
      <t xml:space="preserve">- selon les dispositions reglementaires en vigueur</t>
    </r>
  </si>
  <si>
    <t xml:space="preserve">L'envoi des commandes DMI en stock PUI :</t>
  </si>
  <si>
    <t xml:space="preserve">Réf. DMI fournisseur</t>
  </si>
  <si>
    <t xml:space="preserve">L'envoi des commandes DMI en dépôt permanent :</t>
  </si>
  <si>
    <t>IUD*</t>
  </si>
  <si>
    <t xml:space="preserve">Unité conditionnement</t>
  </si>
  <si>
    <t xml:space="preserve">L'envoi des commandes DMI en dépôt temporaire (Prêt) :</t>
  </si>
  <si>
    <t xml:space="preserve">ENVOI PMSI
Nom du logiciel -&gt;</t>
  </si>
  <si>
    <t xml:space="preserve">Quantité utilisée</t>
  </si>
  <si>
    <t>Fournisseur</t>
  </si>
  <si>
    <r>
      <t xml:space="preserve">Interopérabilité entre 2.3 ET 3.1  </t>
    </r>
    <r>
      <rPr>
        <sz val="10"/>
        <color theme="1"/>
        <rFont val="Calibri"/>
        <scheme val="minor"/>
      </rPr>
      <t xml:space="preserve">- logiciel commande PUI</t>
    </r>
  </si>
  <si>
    <t xml:space="preserve">Données FICHCOMP - RSF P envoyées automatiquement dans le PMSI </t>
  </si>
  <si>
    <t xml:space="preserve">Traçabilité sanitaire</t>
  </si>
  <si>
    <r>
      <t xml:space="preserve">La recherche par</t>
    </r>
    <r>
      <rPr>
        <b/>
        <sz val="10"/>
        <color theme="1"/>
        <rFont val="Calibri"/>
        <scheme val="minor"/>
      </rPr>
      <t xml:space="preserve"> n° lot/série</t>
    </r>
    <r>
      <rPr>
        <sz val="10"/>
        <color theme="1"/>
        <rFont val="Calibri"/>
        <scheme val="minor"/>
      </rPr>
      <t xml:space="preserve"> est elle possible ? </t>
    </r>
  </si>
  <si>
    <t xml:space="preserve">Code LPPR</t>
  </si>
  <si>
    <t xml:space="preserve">DMI liste en sus
FICHCOMP (établissements publics) ou RSF P (établissements privés)
Nom du logiciel permettant son edition -&gt;</t>
  </si>
  <si>
    <t xml:space="preserve">Identification Hopital</t>
  </si>
  <si>
    <t xml:space="preserve">Les résultats obtenus sont ils exploitables ?</t>
  </si>
  <si>
    <t xml:space="preserve">Indication de pose (non requis - à venir)</t>
  </si>
  <si>
    <t xml:space="preserve">Date de pose</t>
  </si>
  <si>
    <r>
      <t xml:space="preserve">La recherche par </t>
    </r>
    <r>
      <rPr>
        <b/>
        <sz val="10"/>
        <color theme="1"/>
        <rFont val="Calibri"/>
        <scheme val="minor"/>
      </rPr>
      <t xml:space="preserve">code IUD </t>
    </r>
    <r>
      <rPr>
        <sz val="10"/>
        <color theme="1"/>
        <rFont val="Calibri"/>
        <scheme val="minor"/>
      </rPr>
      <t xml:space="preserve">est elle possible ? </t>
    </r>
  </si>
  <si>
    <r>
      <t xml:space="preserve">Interopérabilité entre 2.2 ET 3.1</t>
    </r>
    <r>
      <rPr>
        <sz val="10"/>
        <color theme="1"/>
        <rFont val="Calibri"/>
        <scheme val="minor"/>
      </rPr>
      <t xml:space="preserve"> - logiciel commande PUI</t>
    </r>
  </si>
  <si>
    <t xml:space="preserve">Date de pose (ES publics) / date de début de séjour (ES privés)</t>
  </si>
  <si>
    <t xml:space="preserve">Information suivi post implantation (soins, dépose, repose, préemption)</t>
  </si>
  <si>
    <r>
      <t xml:space="preserve">Interopérabilité entre 2.1 ET 3.1</t>
    </r>
    <r>
      <rPr>
        <sz val="10"/>
        <color theme="1"/>
        <rFont val="Calibri"/>
        <scheme val="minor"/>
      </rPr>
      <t xml:space="preserve"> - logiciel commande PUI</t>
    </r>
  </si>
  <si>
    <r>
      <t xml:space="preserve">Ou si nécessaire Interopérabilité entre 2.2 ET 1.3</t>
    </r>
    <r>
      <rPr>
        <sz val="10"/>
        <color theme="1"/>
        <rFont val="Calibri"/>
        <scheme val="minor"/>
      </rPr>
      <t xml:space="preserve"> - logiciel facturation</t>
    </r>
  </si>
  <si>
    <t xml:space="preserve">Transmission automatisée des données</t>
  </si>
  <si>
    <r>
      <t xml:space="preserve">La recherche par</t>
    </r>
    <r>
      <rPr>
        <b/>
        <sz val="10"/>
        <color theme="1"/>
        <rFont val="Calibri"/>
        <scheme val="minor"/>
      </rPr>
      <t xml:space="preserve"> "nom de produit"</t>
    </r>
    <r>
      <rPr>
        <sz val="10"/>
        <color theme="1"/>
        <rFont val="Calibri"/>
        <scheme val="minor"/>
      </rPr>
      <t xml:space="preserve"> est elle possible ? </t>
    </r>
  </si>
  <si>
    <r>
      <t xml:space="preserve">La recherche par</t>
    </r>
    <r>
      <rPr>
        <b/>
        <sz val="10"/>
        <color theme="1"/>
        <rFont val="Calibri"/>
        <scheme val="minor"/>
      </rPr>
      <t xml:space="preserve"> patient </t>
    </r>
    <r>
      <rPr>
        <sz val="10"/>
        <color theme="1"/>
        <rFont val="Calibri"/>
        <scheme val="minor"/>
      </rPr>
      <t xml:space="preserve">est elle possible ?</t>
    </r>
  </si>
  <si>
    <t xml:space="preserve">ENregistrement des données la FICHE TRACABILITE PATIENT (sanitaire)
Nom du logiciel -&gt;</t>
  </si>
  <si>
    <r>
      <rPr>
        <b/>
        <sz val="12"/>
        <color theme="0"/>
        <rFont val="Calibri"/>
        <scheme val="minor"/>
      </rPr>
      <t>GAP</t>
    </r>
    <r>
      <rPr>
        <sz val="12"/>
        <color theme="0"/>
        <rFont val="Calibri"/>
        <scheme val="minor"/>
      </rPr>
      <t xml:space="preserve"> (Gestion Administrative du Patient)</t>
    </r>
  </si>
  <si>
    <t xml:space="preserve">Facturation et mandatement</t>
  </si>
  <si>
    <t xml:space="preserve">Nombre posé</t>
  </si>
  <si>
    <t xml:space="preserve">Utilisation d'un lecteur automatique de code</t>
  </si>
  <si>
    <t xml:space="preserve">Nom du logiciel permettant les requêtes</t>
  </si>
  <si>
    <t xml:space="preserve">LOGICIEL DE GESTION DES COMMANDES PUI</t>
  </si>
  <si>
    <t xml:space="preserve">Nom du logiciel : </t>
  </si>
  <si>
    <t xml:space="preserve">Montant payé (ES public) / Montant total facturé (ES privés)</t>
  </si>
  <si>
    <t>Identitovigilance</t>
  </si>
  <si>
    <t xml:space="preserve">Conclusion requêtage de la traçabilité sanitaire possible ?</t>
  </si>
  <si>
    <t xml:space="preserve">Nom du logiciel :</t>
  </si>
  <si>
    <t xml:space="preserve">Editeur : </t>
  </si>
  <si>
    <t xml:space="preserve">Si oui, compatible avec le système IUD</t>
  </si>
  <si>
    <t xml:space="preserve">Version :</t>
  </si>
  <si>
    <t xml:space="preserve">Code indication (non requis - à venir)</t>
  </si>
  <si>
    <t xml:space="preserve">Complétude des données </t>
  </si>
  <si>
    <r>
      <t xml:space="preserve">Interopérabilité 1.3 et 3.1 </t>
    </r>
    <r>
      <rPr>
        <sz val="10"/>
        <color theme="1"/>
        <rFont val="Calibri"/>
        <scheme val="minor"/>
      </rPr>
      <t xml:space="preserve"> - logiciel commande PUI</t>
    </r>
  </si>
  <si>
    <t xml:space="preserve">IUD* (non requis - à venir)</t>
  </si>
  <si>
    <r>
      <t xml:space="preserve">Interopérabilité 4.4 et 1.1 </t>
    </r>
    <r>
      <rPr>
        <sz val="10"/>
        <color theme="1"/>
        <rFont val="Calibri"/>
        <scheme val="minor"/>
      </rPr>
      <t xml:space="preserve">(logiciel traça - DPI)</t>
    </r>
  </si>
  <si>
    <t xml:space="preserve">Données disponibles dans le logiciel</t>
  </si>
  <si>
    <t xml:space="preserve">PATIENT </t>
  </si>
  <si>
    <t xml:space="preserve">Récupération automatique des données</t>
  </si>
  <si>
    <t xml:space="preserve">Edition d'un document de remise de l'information au patient</t>
  </si>
  <si>
    <r>
      <rPr>
        <b/>
        <sz val="12"/>
        <color theme="0"/>
        <rFont val="Calibri"/>
        <scheme val="minor"/>
      </rPr>
      <t>DPI</t>
    </r>
    <r>
      <rPr>
        <sz val="12"/>
        <color theme="0"/>
        <rFont val="Calibri"/>
        <scheme val="minor"/>
      </rPr>
      <t xml:space="preserve"> (Dossier Patient Informatisé)</t>
    </r>
  </si>
  <si>
    <t xml:space="preserve">DM liste IntraGHS-Données PMSI
Nom du logiciel permettant son edition -&gt;</t>
  </si>
  <si>
    <t xml:space="preserve">Traçabilité financière</t>
  </si>
  <si>
    <t>Prix</t>
  </si>
  <si>
    <r>
      <t xml:space="preserve">Un requête exhaustive des </t>
    </r>
    <r>
      <rPr>
        <b/>
        <sz val="10"/>
        <color theme="1"/>
        <rFont val="Calibri"/>
        <scheme val="minor"/>
      </rPr>
      <t xml:space="preserve">DMI posés</t>
    </r>
    <r>
      <rPr>
        <sz val="10"/>
        <color theme="1"/>
        <rFont val="Calibri"/>
        <scheme val="minor"/>
      </rPr>
      <t xml:space="preserve"> est possible ?</t>
    </r>
  </si>
  <si>
    <t xml:space="preserve"> Les résultats obtenus sont ils exploitables ?</t>
  </si>
  <si>
    <t xml:space="preserve">N°de serie/ lot</t>
  </si>
  <si>
    <t xml:space="preserve">Quantité commandée</t>
  </si>
  <si>
    <t xml:space="preserve">IUD-ID (requis selon indication)</t>
  </si>
  <si>
    <t xml:space="preserve">Conclusion requêtage de la traçabilité financière possible ?</t>
  </si>
  <si>
    <t xml:space="preserve">LOGICIEL DE TRAÇABILITE DE LA POSE DMI (Traçabilité utilisateur)</t>
  </si>
  <si>
    <t xml:space="preserve">Enregistrement  RECEPTION de la commande 
Nom du logiciel -&gt;</t>
  </si>
  <si>
    <t xml:space="preserve">LOGICIEL DU BLOC pour réaliser les commandes à la PUI</t>
  </si>
  <si>
    <t xml:space="preserve">Enregistrement de la sortie de stock du DMI posé
Nom du logiciel -&gt;</t>
  </si>
  <si>
    <t>Ré-étiquettage</t>
  </si>
  <si>
    <r>
      <t xml:space="preserve">Interopérabilité entre 4.2 ET 4.3 </t>
    </r>
    <r>
      <rPr>
        <sz val="10"/>
        <color theme="1"/>
        <rFont val="Calibri"/>
        <scheme val="minor"/>
      </rPr>
      <t xml:space="preserve">(logiciel stock bloc et logiciel commande bloc)</t>
    </r>
  </si>
  <si>
    <r>
      <t xml:space="preserve">Interopérabilité entre 
3.1</t>
    </r>
    <r>
      <rPr>
        <sz val="10"/>
        <color theme="1"/>
        <rFont val="Calibri"/>
        <scheme val="minor"/>
      </rPr>
      <t xml:space="preserve"> </t>
    </r>
    <r>
      <rPr>
        <b/>
        <sz val="10"/>
        <color theme="1"/>
        <rFont val="Calibri"/>
        <scheme val="minor"/>
      </rPr>
      <t xml:space="preserve"> ET  3.2</t>
    </r>
    <r>
      <rPr>
        <sz val="10"/>
        <color theme="1"/>
        <rFont val="Calibri"/>
        <scheme val="minor"/>
      </rPr>
      <t xml:space="preserve"> (logiciel commande - logiciel de stock PUI )</t>
    </r>
  </si>
  <si>
    <t xml:space="preserve">Bloc opératoire informatisé ?</t>
  </si>
  <si>
    <t xml:space="preserve">Identification patient </t>
  </si>
  <si>
    <t xml:space="preserve">LOGICIEL DE GESTION DES STOCKS US
(Réception - Stockage-Destockage)</t>
  </si>
  <si>
    <t xml:space="preserve">LOGICIEL D'ORGANISATION du bloc opératoire</t>
  </si>
  <si>
    <t xml:space="preserve">N° de série/lot</t>
  </si>
  <si>
    <t xml:space="preserve">LOGICIEL DE GESTION DES STOCKS PUI
(Réception - Stockage-Destockage)</t>
  </si>
  <si>
    <t xml:space="preserve">Indication de pose</t>
  </si>
  <si>
    <t xml:space="preserve">Service Utilisateur</t>
  </si>
  <si>
    <t xml:space="preserve">Echec de pose</t>
  </si>
  <si>
    <t xml:space="preserve">Renouvellement commandes à la PUI 
Nom du logiciel -&gt;</t>
  </si>
  <si>
    <t xml:space="preserve">Date d'expiration</t>
  </si>
  <si>
    <t xml:space="preserve">Pour les DMI référencés en dotation </t>
  </si>
  <si>
    <t xml:space="preserve">Date de réception</t>
  </si>
  <si>
    <t xml:space="preserve">Fait par ?</t>
  </si>
  <si>
    <t xml:space="preserve">Quantité entrée</t>
  </si>
  <si>
    <t xml:space="preserve">Quantité sortie</t>
  </si>
  <si>
    <r>
      <t xml:space="preserve">Interopérabilité 4.3 et 3.2 </t>
    </r>
    <r>
      <rPr>
        <sz val="10"/>
        <color theme="1"/>
        <rFont val="Calibri"/>
        <scheme val="minor"/>
      </rPr>
      <t xml:space="preserve">( logiciel stock bloc - logiciel stock PUI )</t>
    </r>
  </si>
  <si>
    <t xml:space="preserve">LOGICIEL DE TRAÇABILITE PUI</t>
  </si>
  <si>
    <t xml:space="preserve">Réalisation de la FICHE TRACABILITE DMI PUI
Nom du logiciel -&gt;</t>
  </si>
  <si>
    <t xml:space="preserve">Quantité stock</t>
  </si>
  <si>
    <t xml:space="preserve">Pour les DMI référencés hors dotation / dépôt permanent</t>
  </si>
  <si>
    <t xml:space="preserve">Date de délivrance</t>
  </si>
  <si>
    <t xml:space="preserve">Enregistrement RECEPTION des DM au bloc 
Nom du logiciel -&gt;</t>
  </si>
  <si>
    <r>
      <t xml:space="preserve">Interopérabilité 4.3 et 3.1 </t>
    </r>
    <r>
      <rPr>
        <sz val="10"/>
        <color theme="1"/>
        <rFont val="Calibri"/>
        <scheme val="minor"/>
      </rPr>
      <t xml:space="preserve">(logiciel stock bloc - logiciel commande PUI)</t>
    </r>
  </si>
  <si>
    <t xml:space="preserve">Pour les DMI demande exceptionnelle hors référencement / dépôt temporaire</t>
  </si>
  <si>
    <r>
      <t xml:space="preserve">Interopérabilité entre 3.3 ET 4.4  </t>
    </r>
    <r>
      <rPr>
        <sz val="10"/>
        <color theme="1"/>
        <rFont val="Calibri"/>
        <scheme val="minor"/>
      </rPr>
      <t xml:space="preserve">( logiciel traça PUI - lociciel traça services utilisateurs )</t>
    </r>
  </si>
  <si>
    <r>
      <t xml:space="preserve">Interopérabilité entre 3.2 ET 4.2 </t>
    </r>
    <r>
      <rPr>
        <sz val="10"/>
        <color theme="1"/>
        <rFont val="Calibri"/>
        <scheme val="minor"/>
      </rPr>
      <t xml:space="preserve">(logiciel stock PUI - logiciel stock bloc)</t>
    </r>
  </si>
  <si>
    <t xml:space="preserve">Enregistrement de la sortie de stock du DMI
Nom du logiciel -&gt;</t>
  </si>
  <si>
    <t xml:space="preserve">Réf DMI fournisseur</t>
  </si>
  <si>
    <t xml:space="preserve">Unité de conditionnement</t>
  </si>
  <si>
    <r>
      <t xml:space="preserve">Interopérabilité entre 3.2 ET 3.3 </t>
    </r>
    <r>
      <rPr>
        <sz val="10"/>
        <color theme="1"/>
        <rFont val="Calibri"/>
        <scheme val="minor"/>
      </rPr>
      <t xml:space="preserve"> ( logiciel de stock PUI - logiciel traça PUI )</t>
    </r>
  </si>
  <si>
    <t xml:space="preserve">Quantités délivrées</t>
  </si>
  <si>
    <t xml:space="preserve">Présentation de l'informatisation du circuit du DM de l'ES</t>
  </si>
  <si>
    <t>FINESS</t>
  </si>
  <si>
    <t xml:space="preserve">NOM ES</t>
  </si>
  <si>
    <t xml:space="preserve">Date de réalisation</t>
  </si>
  <si>
    <t xml:space="preserve">Principaux équipements informatiques </t>
  </si>
  <si>
    <t>Hopital</t>
  </si>
  <si>
    <t>DPI</t>
  </si>
  <si>
    <t>GAP</t>
  </si>
  <si>
    <t xml:space="preserve">Logiciel de facturation mandatement</t>
  </si>
  <si>
    <t xml:space="preserve">Logiciel de gestion des marchés</t>
  </si>
  <si>
    <t xml:space="preserve">Base de données des DM</t>
  </si>
  <si>
    <t>PUI</t>
  </si>
  <si>
    <t xml:space="preserve">Logiciel de commandes PUI</t>
  </si>
  <si>
    <t xml:space="preserve">Logiciel de Gestion des stocks PUI</t>
  </si>
  <si>
    <t xml:space="preserve">Logiciel de traçabilité sanitaire</t>
  </si>
  <si>
    <t>Bloc</t>
  </si>
  <si>
    <t xml:space="preserve">Logiciel de Gestion de bloc</t>
  </si>
  <si>
    <t xml:space="preserve">Logiciel de Stock au bloc</t>
  </si>
  <si>
    <t xml:space="preserve">Logiciel de commande PUI</t>
  </si>
  <si>
    <t xml:space="preserve">Continuité des données informatiques</t>
  </si>
  <si>
    <t xml:space="preserve">ENSEMBLE DU CIRCUIT</t>
  </si>
  <si>
    <r>
      <rPr>
        <b/>
        <u val="single"/>
        <sz val="11"/>
        <color theme="1"/>
        <rFont val="Calibri"/>
        <scheme val="minor"/>
      </rPr>
      <t xml:space="preserve">Interopérabilité circuit global</t>
    </r>
    <r>
      <rPr>
        <b/>
        <sz val="11"/>
        <color theme="1"/>
        <rFont val="Calibri"/>
        <scheme val="minor"/>
      </rPr>
      <t xml:space="preserve">  : </t>
    </r>
    <r>
      <rPr>
        <sz val="11"/>
        <color theme="1"/>
        <rFont val="Calibri"/>
        <scheme val="minor"/>
      </rPr>
      <t xml:space="preserve">
Communication de tous logiciels de l'établissement entre eux plus avec les logiciels extérieurs intervenant dans le circuit des DMI</t>
    </r>
  </si>
  <si>
    <r>
      <rPr>
        <b/>
        <u val="single"/>
        <sz val="11"/>
        <color theme="1"/>
        <rFont val="Calibri"/>
        <scheme val="minor"/>
      </rPr>
      <t xml:space="preserve">Interopérabilité circuit hospitalier</t>
    </r>
    <r>
      <rPr>
        <b/>
        <sz val="11"/>
        <color theme="1"/>
        <rFont val="Calibri"/>
        <scheme val="minor"/>
      </rPr>
      <t xml:space="preserve"> :</t>
    </r>
    <r>
      <rPr>
        <sz val="11"/>
        <color theme="1"/>
        <rFont val="Calibri"/>
        <scheme val="minor"/>
      </rPr>
      <t xml:space="preserve"> 
Communication de tous logiciels de l'établissement entre eux à toutes les étapes du circuit  </t>
    </r>
  </si>
  <si>
    <t xml:space="preserve">A la PUI</t>
  </si>
  <si>
    <r>
      <t xml:space="preserve">Accès aux données produits </t>
    </r>
    <r>
      <rPr>
        <i/>
        <sz val="11"/>
        <color theme="1"/>
        <rFont val="Calibri"/>
        <scheme val="minor"/>
      </rPr>
      <t xml:space="preserve">via une base de données externe et interopérable</t>
    </r>
  </si>
  <si>
    <r>
      <t xml:space="preserve">Accès aux données marchés</t>
    </r>
    <r>
      <rPr>
        <i/>
        <sz val="11"/>
        <color theme="1"/>
        <rFont val="Calibri"/>
        <scheme val="minor"/>
      </rPr>
      <t xml:space="preserve"> interopérabliité du logiciel de commande avec le logiciel de gestion des marchés</t>
    </r>
  </si>
  <si>
    <t xml:space="preserve">Utilisation d'un lecteur automatique de code à toutes les étapes réalisées</t>
  </si>
  <si>
    <r>
      <t xml:space="preserve">Réceptions optimisées</t>
    </r>
    <r>
      <rPr>
        <sz val="11"/>
        <color theme="1"/>
        <rFont val="Calibri"/>
        <scheme val="minor"/>
      </rPr>
      <t xml:space="preserve"> </t>
    </r>
    <r>
      <rPr>
        <i/>
        <sz val="11"/>
        <color theme="1"/>
        <rFont val="Calibri"/>
        <scheme val="minor"/>
      </rPr>
      <t xml:space="preserve">interopérabilité du logiciel de commande et de stock PUI</t>
    </r>
  </si>
  <si>
    <r>
      <t xml:space="preserve">Utilisation d'un lecteur automatique de code compatible avec le système IUD </t>
    </r>
    <r>
      <rPr>
        <i/>
        <sz val="11"/>
        <color theme="1"/>
        <rFont val="Calibri"/>
        <scheme val="minor"/>
      </rPr>
      <t xml:space="preserve">à la réception</t>
    </r>
  </si>
  <si>
    <r>
      <t xml:space="preserve">Enregistrement automatisé de la dispensation</t>
    </r>
    <r>
      <rPr>
        <i/>
        <sz val="11"/>
        <color theme="1"/>
        <rFont val="Calibri"/>
        <scheme val="minor"/>
      </rPr>
      <t xml:space="preserve"> </t>
    </r>
    <r>
      <rPr>
        <b/>
        <sz val="11"/>
        <color theme="1"/>
        <rFont val="Calibri"/>
        <scheme val="minor"/>
      </rPr>
      <t xml:space="preserve">dans le logiciel de traçabilité </t>
    </r>
    <r>
      <rPr>
        <i/>
        <sz val="11"/>
        <color theme="1"/>
        <rFont val="Calibri"/>
        <scheme val="minor"/>
      </rPr>
      <t xml:space="preserve">interopérabilité avec le logiciel de stock</t>
    </r>
  </si>
  <si>
    <r>
      <t xml:space="preserve">Sécurisation de la dispensation pour la traçabilité sanitaire </t>
    </r>
    <r>
      <rPr>
        <i/>
        <sz val="11"/>
        <color theme="1"/>
        <rFont val="Calibri"/>
        <scheme val="minor"/>
      </rPr>
      <t xml:space="preserve">- interopérabilité avec le logiciel de traçabilité sanitaire du service utilisateur</t>
    </r>
  </si>
  <si>
    <r>
      <t xml:space="preserve">CONCLUSION FLUX INFORMATIQUE PUI
</t>
    </r>
    <r>
      <rPr>
        <i/>
        <sz val="11"/>
        <color theme="1"/>
        <rFont val="Calibri"/>
        <scheme val="minor"/>
      </rPr>
      <t xml:space="preserve">Logiciel commande - stock - logiciel traçabilité PUI - logiciel traçabilité bloc</t>
    </r>
  </si>
  <si>
    <t xml:space="preserve">Au Bloc</t>
  </si>
  <si>
    <r>
      <t xml:space="preserve">Utilisation d'un lecteur automatique de code à toutes les étapes </t>
    </r>
    <r>
      <rPr>
        <i/>
        <sz val="11"/>
        <color theme="1"/>
        <rFont val="Calibri"/>
        <scheme val="minor"/>
      </rPr>
      <t xml:space="preserve"> traçabilité sanitaire et gestion de stock</t>
    </r>
  </si>
  <si>
    <r>
      <t xml:space="preserve">Gestion du stock optimisée </t>
    </r>
    <r>
      <rPr>
        <i/>
        <sz val="11"/>
        <color theme="1"/>
        <rFont val="Calibri"/>
        <scheme val="minor"/>
      </rPr>
      <t xml:space="preserve">- stock du bloc interopérabilité avec le stock PUI</t>
    </r>
  </si>
  <si>
    <t xml:space="preserve">Optimisation du circuit des commandes à la PUI</t>
  </si>
  <si>
    <t xml:space="preserve">DMI En stock</t>
  </si>
  <si>
    <t xml:space="preserve">DMI dépôt permanent</t>
  </si>
  <si>
    <t xml:space="preserve">DMI dépôt temporaire</t>
  </si>
  <si>
    <r>
      <t xml:space="preserve">Optimisation traçabilité patient </t>
    </r>
    <r>
      <rPr>
        <i/>
        <sz val="11"/>
        <color theme="1"/>
        <rFont val="Calibri"/>
        <scheme val="minor"/>
      </rPr>
      <t xml:space="preserve">- interopérabilité avec le DPI</t>
    </r>
  </si>
  <si>
    <t xml:space="preserve">Utilisation d'un lecteur automatique de code pour la traçabilité sanitaire</t>
  </si>
  <si>
    <t xml:space="preserve">Utilisation d'un lecteur automatique de code compatible avec le système IUD</t>
  </si>
  <si>
    <r>
      <t xml:space="preserve">CONCLUSION FLUX INFORMATIQUE BLOC
</t>
    </r>
    <r>
      <rPr>
        <i/>
        <sz val="11"/>
        <color theme="1"/>
        <rFont val="Calibri"/>
        <scheme val="minor"/>
      </rPr>
      <t xml:space="preserve">gestion de stock-commandes-reception avec la PUI et traçabilité sanitaire avec le DPI</t>
    </r>
  </si>
  <si>
    <t xml:space="preserve">Aux points de transition</t>
  </si>
  <si>
    <t xml:space="preserve">Optimisation du flux financier - Facturation</t>
  </si>
  <si>
    <r>
      <t xml:space="preserve">adéquation des prix marché 
</t>
    </r>
    <r>
      <rPr>
        <i/>
        <sz val="11"/>
        <color theme="1"/>
        <rFont val="Calibri"/>
        <scheme val="minor"/>
      </rPr>
      <t xml:space="preserve"> interopérabilité logiciel marchés / facturation</t>
    </r>
  </si>
  <si>
    <r>
      <t xml:space="preserve">contrôle des quantités 
</t>
    </r>
    <r>
      <rPr>
        <i/>
        <sz val="11"/>
        <color theme="1"/>
        <rFont val="Calibri"/>
        <scheme val="minor"/>
      </rPr>
      <t xml:space="preserve">interopérabilité logiciel commande / facturation</t>
    </r>
  </si>
  <si>
    <t xml:space="preserve">Optimisation du flux PMSI - FICHCOMP - RSF P </t>
  </si>
  <si>
    <t xml:space="preserve">Création FICHCOMP RSF P automatisé</t>
  </si>
  <si>
    <t xml:space="preserve">envoi au pmsi automatisé</t>
  </si>
  <si>
    <t xml:space="preserve">Optimisation du flux PMSI- DATEXP -DM IntraGHS</t>
  </si>
  <si>
    <r>
      <t xml:space="preserve">CONCLUSION OPTIMISATION FLUX PMSI
</t>
    </r>
    <r>
      <rPr>
        <i/>
        <sz val="11"/>
        <color theme="1"/>
        <rFont val="Calibri"/>
        <scheme val="minor"/>
      </rPr>
      <t xml:space="preserve">génération automatisée des fichiers FICHCOMP/RSF P - DATEXP</t>
    </r>
  </si>
  <si>
    <t xml:space="preserve">Complétude des données de traçabilité patient transmises dans DMP </t>
  </si>
  <si>
    <t xml:space="preserve">Complétude des données de traçabilité patient transmises dans DP </t>
  </si>
  <si>
    <t xml:space="preserve">a venir</t>
  </si>
  <si>
    <r>
      <t xml:space="preserve">CONCLUSION FLUX EXTERNE DONNEES PATIENTS
</t>
    </r>
    <r>
      <rPr>
        <i/>
        <sz val="11"/>
        <color theme="1"/>
        <rFont val="Calibri"/>
        <scheme val="minor"/>
      </rPr>
      <t xml:space="preserve">sortie automatisée des informations de traçabilité dans le DMP</t>
    </r>
  </si>
  <si>
    <t xml:space="preserve">Accessibilité des données informatiques</t>
  </si>
  <si>
    <t xml:space="preserve">ANALYSE ET PLAN D'ACTION RELATIF A L INFORMATISATION ET L OPTIMISATION DES DONNEES  DU CIRCUIT DU DMI</t>
  </si>
  <si>
    <t xml:space="preserve">Compléter les menus déroulants dans les cases jaunes</t>
  </si>
  <si>
    <t xml:space="preserve">Compléter le(s) plan(s) d'actions dans les cases bleues</t>
  </si>
  <si>
    <t xml:space="preserve">1/ Evaluer la continuité de l'information</t>
  </si>
  <si>
    <t xml:space="preserve">Conclusions de la Cartographie (auto)</t>
  </si>
  <si>
    <t xml:space="preserve">Alternatives étudiées pour lever le point de rupture</t>
  </si>
  <si>
    <t xml:space="preserve">Date et Conclusions</t>
  </si>
  <si>
    <t xml:space="preserve">Accès aux données des DMI</t>
  </si>
  <si>
    <t xml:space="preserve">Accès aux données marchés</t>
  </si>
  <si>
    <t xml:space="preserve">Réceptions optimisées</t>
  </si>
  <si>
    <t xml:space="preserve">Enregistrement de la dispensation pour la traçabilité sanitaire</t>
  </si>
  <si>
    <t xml:space="preserve">Optimisation Action de déstockage et traçabilité</t>
  </si>
  <si>
    <t xml:space="preserve">Réétiquettage à la réception</t>
  </si>
  <si>
    <t xml:space="preserve">Réétiquettage à la Dispensation</t>
  </si>
  <si>
    <t xml:space="preserve">Gestion du stock</t>
  </si>
  <si>
    <t xml:space="preserve">Le bloc a-t-il totalement informatisé ses stocks</t>
  </si>
  <si>
    <t xml:space="preserve">Commandes PUI</t>
  </si>
  <si>
    <t xml:space="preserve">Les commandes pour tous les DMI (En stock, dépôt permanent et temporaire) sont informatisées</t>
  </si>
  <si>
    <t xml:space="preserve">Traçabilité sanitaire de la pose</t>
  </si>
  <si>
    <t xml:space="preserve">Persiste-t-il une traçabilité sanitaire de la pose en version papier/outil bureautique</t>
  </si>
  <si>
    <t xml:space="preserve">Qui réalise l'enregistrement informatique de la traçabilité de la pose d'un DMI</t>
  </si>
  <si>
    <t xml:space="preserve">Optimisation du flux financier - FICHCOMP/RSF P</t>
  </si>
  <si>
    <t xml:space="preserve">Optimisation du flux financier - DATEXP (DM intraGHS)</t>
  </si>
  <si>
    <t xml:space="preserve">Données traçabilité Patient</t>
  </si>
  <si>
    <t xml:space="preserve">2/ Evaluer l'accessibilité des données informatisées</t>
  </si>
  <si>
    <t xml:space="preserve">3 / Evaluer les équipements informatiques et matériels</t>
  </si>
  <si>
    <t xml:space="preserve">L'établissement met à disposition une solution informatique pour les 5 étapes du circuit concernées : DPI, GAP, facturation/mandatement, accès à un logiciel de gestion des marchés, accès à une base de données des DM</t>
  </si>
  <si>
    <t xml:space="preserve">La PUI dispose d'un logiciel permettant de réaliser les 3 étapes du circuit concernées (commandes, gestion de stocks, traçabilité sanitaire de la dispensation)</t>
  </si>
  <si>
    <t xml:space="preserve">Le bloc dispose de logiciel ou d'accès aux différents logiciels permettant l'informatisation des 4 étapes du circuit (gestion du bloc, gestion des stocks, traçabilité sanitaire de la pose et commande à la PUI)</t>
  </si>
  <si>
    <t xml:space="preserve">CONCLUSION =&gt;</t>
  </si>
  <si>
    <t xml:space="preserve">Analyse du niveau d'équipement informatique global du circuit</t>
  </si>
  <si>
    <t xml:space="preserve">Si niveau d'équipement informatique insuffisant, lister les éléments manquant :</t>
  </si>
  <si>
    <t xml:space="preserve">Etapes du circuit </t>
  </si>
  <si>
    <t xml:space="preserve">Alternatives étudiées</t>
  </si>
  <si>
    <t xml:space="preserve">Date prévue réalisation</t>
  </si>
  <si>
    <t>Conclusions</t>
  </si>
  <si>
    <t xml:space="preserve">Les lecteurs automatiques de codes  sont en quantités suffisantes ?</t>
  </si>
  <si>
    <t xml:space="preserve">Les lecteurs automatiques de codes sont toutes compatibles avec la lecture de l'IUD</t>
  </si>
  <si>
    <t xml:space="preserve">Analyse du niveau d'équipement en douchettes</t>
  </si>
  <si>
    <t xml:space="preserve">Si niveau d'équipement matériel insuffisant, identifier et quantifier le besoin :</t>
  </si>
  <si>
    <t xml:space="preserve">Lieu du besoin</t>
  </si>
  <si>
    <t xml:space="preserve">Nombre de lecteur automatique de code  nécessaire</t>
  </si>
  <si>
    <t xml:space="preserve">Date prévue de demande de devis</t>
  </si>
  <si>
    <t xml:space="preserve">Conclusions / Devis</t>
  </si>
  <si>
    <t xml:space="preserve">CONCLUSIONS ET PRIORISATION DES ACTIONS 
A compléter et Finaliser par l'Etablissement</t>
  </si>
  <si>
    <t xml:space="preserve">CONCLUSION GENERALE</t>
  </si>
  <si>
    <t xml:space="preserve">PRIORISATION DES ACTIONS</t>
  </si>
  <si>
    <t>Etablissement</t>
  </si>
  <si>
    <t xml:space="preserve">LOGICIELS ET DONNES</t>
  </si>
  <si>
    <t xml:space="preserve">nom du logiciel</t>
  </si>
  <si>
    <t>editeur</t>
  </si>
  <si>
    <t>Version</t>
  </si>
  <si>
    <t xml:space="preserve">données interopérables 1</t>
  </si>
  <si>
    <t xml:space="preserve">données interopérables 2</t>
  </si>
  <si>
    <t xml:space="preserve">date de réception</t>
  </si>
  <si>
    <t xml:space="preserve">quantité sortie</t>
  </si>
  <si>
    <t xml:space="preserve">date de pose</t>
  </si>
  <si>
    <t xml:space="preserve">Code Indication</t>
  </si>
  <si>
    <t xml:space="preserve">Nom du chirugien</t>
  </si>
  <si>
    <t xml:space="preserve">Nom ES </t>
  </si>
  <si>
    <t xml:space="preserve">Base de donnée</t>
  </si>
  <si>
    <t xml:space="preserve">Logiciel Marché</t>
  </si>
  <si>
    <t xml:space="preserve">FACTURATION MANDATEMENT</t>
  </si>
  <si>
    <t xml:space="preserve">LOGICIEL DE GESTION DES STOCKS PUI</t>
  </si>
  <si>
    <t xml:space="preserve">LOGICIEL DE GESTION du bloc opératoire</t>
  </si>
  <si>
    <t xml:space="preserve">LOGICIEL DE GESTION DES STOCKS US</t>
  </si>
  <si>
    <t xml:space="preserve">LOGICIEL DU BLOC pour réaliser les COMMANDES à la PUI</t>
  </si>
  <si>
    <t xml:space="preserve">LOGICIEL DE TRAÇABILITE DE LA POSE DMI </t>
  </si>
  <si>
    <t xml:space="preserve">FICHE COMP</t>
  </si>
  <si>
    <t xml:space="preserve">DATEXP- DM IntraGHS</t>
  </si>
  <si>
    <t xml:space="preserve">Enregistrement des données dans le DMP</t>
  </si>
  <si>
    <t xml:space="preserve">Enregistrement des données dans le DP</t>
  </si>
  <si>
    <t xml:space="preserve">Etapes circuit</t>
  </si>
  <si>
    <t xml:space="preserve">Edition document</t>
  </si>
  <si>
    <t xml:space="preserve">DMI en stock- L'envoi des commandes  PUI</t>
  </si>
  <si>
    <t xml:space="preserve">DMI en dépôt permanent - L'envoi des commandes </t>
  </si>
  <si>
    <t xml:space="preserve">dépôt temporaire (Prêt) - L'envoi des commandes DMI en  :</t>
  </si>
  <si>
    <t xml:space="preserve">Complétude données</t>
  </si>
  <si>
    <t xml:space="preserve">Enregistrement RECEPTION Commande PUI</t>
  </si>
  <si>
    <t xml:space="preserve">Enregistrement de la sortie de stock du DMI PUI</t>
  </si>
  <si>
    <t xml:space="preserve">Réalisation de la FICHE TRACABILITE DMI PUI</t>
  </si>
  <si>
    <t xml:space="preserve">Enregistrement RECEPTION Commande US</t>
  </si>
  <si>
    <t xml:space="preserve">Enregistrement de la sortie de stock du DMI posé US</t>
  </si>
  <si>
    <t xml:space="preserve">Re Commande à la PUI  - STOCK</t>
  </si>
  <si>
    <t xml:space="preserve">Re Commande à la PUI  - Dépôt permanent</t>
  </si>
  <si>
    <t xml:space="preserve">Re Commande à la PUI  - Dépôt temporaire</t>
  </si>
  <si>
    <t xml:space="preserve">Réalisation de la FICHE TACABILITE PATIENT (sanitaire)</t>
  </si>
  <si>
    <t xml:space="preserve">ACCESSIBILITE DES DONNEES</t>
  </si>
  <si>
    <t xml:space="preserve">Conclusion niveau requete traçabilité</t>
  </si>
  <si>
    <r>
      <t xml:space="preserve">Requête </t>
    </r>
    <r>
      <rPr>
        <b/>
        <sz val="10"/>
        <color theme="1"/>
        <rFont val="Calibri"/>
        <scheme val="minor"/>
      </rPr>
      <t xml:space="preserve">n° lot/série</t>
    </r>
  </si>
  <si>
    <t xml:space="preserve">Résultats  n°lot/n°série</t>
  </si>
  <si>
    <r>
      <t xml:space="preserve">Requête </t>
    </r>
    <r>
      <rPr>
        <b/>
        <sz val="10"/>
        <color theme="1"/>
        <rFont val="Calibri"/>
        <scheme val="minor"/>
      </rPr>
      <t xml:space="preserve">code IUD</t>
    </r>
  </si>
  <si>
    <r>
      <t xml:space="preserve">Résultats </t>
    </r>
    <r>
      <rPr>
        <b/>
        <sz val="10"/>
        <color theme="1"/>
        <rFont val="Calibri"/>
        <scheme val="minor"/>
      </rPr>
      <t xml:space="preserve">code IUD</t>
    </r>
  </si>
  <si>
    <r>
      <t xml:space="preserve">Requête </t>
    </r>
    <r>
      <rPr>
        <b/>
        <sz val="10"/>
        <color theme="1"/>
        <rFont val="Calibri"/>
        <scheme val="minor"/>
      </rPr>
      <t xml:space="preserve">nom de produit</t>
    </r>
  </si>
  <si>
    <r>
      <t xml:space="preserve">Résultats </t>
    </r>
    <r>
      <rPr>
        <b/>
        <sz val="10"/>
        <color theme="1"/>
        <rFont val="Calibri"/>
        <scheme val="minor"/>
      </rPr>
      <t xml:space="preserve">nom de produit</t>
    </r>
  </si>
  <si>
    <r>
      <t xml:space="preserve">Requête </t>
    </r>
    <r>
      <rPr>
        <b/>
        <sz val="10"/>
        <color theme="1"/>
        <rFont val="Calibri"/>
        <scheme val="minor"/>
      </rPr>
      <t xml:space="preserve">nom de patient</t>
    </r>
  </si>
  <si>
    <r>
      <t xml:space="preserve">Résultats </t>
    </r>
    <r>
      <rPr>
        <b/>
        <sz val="10"/>
        <color theme="1"/>
        <rFont val="Calibri"/>
        <scheme val="minor"/>
      </rPr>
      <t xml:space="preserve">nom de pratient</t>
    </r>
  </si>
  <si>
    <t xml:space="preserve">Requête DMI posés</t>
  </si>
  <si>
    <r>
      <t xml:space="preserve">Résultats </t>
    </r>
    <r>
      <rPr>
        <b/>
        <sz val="10"/>
        <color theme="1"/>
        <rFont val="Calibri"/>
        <scheme val="minor"/>
      </rPr>
      <t xml:space="preserve">DMI posés</t>
    </r>
  </si>
  <si>
    <t xml:space="preserve">Requete traçabilité sanitaire</t>
  </si>
  <si>
    <t xml:space="preserve">Requete traçabilité Financière</t>
  </si>
  <si>
    <t xml:space="preserve">Questions des synthèses ou plans d'action</t>
  </si>
  <si>
    <t xml:space="preserve">Réponses des ES</t>
  </si>
  <si>
    <t xml:space="preserve">Qui réalise l'enregistrement informatique de la traçabilité de la pose d'un DMI </t>
  </si>
  <si>
    <t xml:space="preserve">OUI TOTALEMENT</t>
  </si>
  <si>
    <t xml:space="preserve">Envoi automatisé</t>
  </si>
  <si>
    <t xml:space="preserve">Déploiement de l'EDI pour tous les fournisseurs connectés (100% dématérialisé)</t>
  </si>
  <si>
    <t xml:space="preserve">OUI PARTIELLEMENT</t>
  </si>
  <si>
    <t xml:space="preserve">Export excel nécessaire</t>
  </si>
  <si>
    <t xml:space="preserve">Commandes dématérialisées envoi par mail (aucune édition papier de la commande)</t>
  </si>
  <si>
    <t>NON</t>
  </si>
  <si>
    <t xml:space="preserve">Resaisie des données</t>
  </si>
  <si>
    <t xml:space="preserve">Commandes imprimées (envoi par fax ou par scan)</t>
  </si>
  <si>
    <t>NA</t>
  </si>
  <si>
    <t>Autre</t>
  </si>
  <si>
    <t>OUI</t>
  </si>
  <si>
    <t xml:space="preserve">EXISTENCE du champ mais non renseigné</t>
  </si>
  <si>
    <t xml:space="preserve">Nom des logiciels</t>
  </si>
  <si>
    <t xml:space="preserve">Nom des éditeurs</t>
  </si>
  <si>
    <t>MAGH2</t>
  </si>
  <si>
    <t xml:space="preserve">GEF - Gestion financière</t>
  </si>
  <si>
    <t>SIGEMS</t>
  </si>
  <si>
    <t>CPAGE</t>
  </si>
  <si>
    <t xml:space="preserve">SAGE X3</t>
  </si>
  <si>
    <t>LOGHOS</t>
  </si>
  <si>
    <t>PHARMA</t>
  </si>
  <si>
    <t>HEXAGONE</t>
  </si>
  <si>
    <t xml:space="preserve">AS 400</t>
  </si>
  <si>
    <t>SAGE</t>
  </si>
  <si>
    <t>CEGI</t>
  </si>
  <si>
    <t xml:space="preserve">GEF (MAINCARE)</t>
  </si>
  <si>
    <t>GEFI</t>
  </si>
  <si>
    <t>QUALIAC</t>
  </si>
  <si>
    <t xml:space="preserve">Gestion de Stock</t>
  </si>
  <si>
    <t>COPILOTE</t>
  </si>
  <si>
    <t>GENERIX</t>
  </si>
  <si>
    <t xml:space="preserve">CEGI STOCK-STOCK FIRST</t>
  </si>
  <si>
    <t>WINPHARM</t>
  </si>
  <si>
    <t>EGX</t>
  </si>
  <si>
    <t>OPTIM</t>
  </si>
  <si>
    <t>WEBGEPHI</t>
  </si>
  <si>
    <t>SEDISTOCK</t>
  </si>
  <si>
    <t xml:space="preserve">EXPERT SANTE</t>
  </si>
  <si>
    <t>QSP</t>
  </si>
  <si>
    <t xml:space="preserve">QSP PHARMACIE</t>
  </si>
  <si>
    <t xml:space="preserve">Traçabilité DMI - PUI</t>
  </si>
  <si>
    <t>CRISTAL-LINK</t>
  </si>
  <si>
    <t>NTTRACE</t>
  </si>
  <si>
    <t>SILLAGE</t>
  </si>
  <si>
    <t>EHTRACE</t>
  </si>
  <si>
    <t xml:space="preserve">Traçabilité DMI - utilisateurs</t>
  </si>
  <si>
    <t>CARDIOREPORT</t>
  </si>
  <si>
    <t>HEMOLIA</t>
  </si>
  <si>
    <t>OSOFT</t>
  </si>
  <si>
    <t xml:space="preserve">OPTIM BLOC</t>
  </si>
  <si>
    <t>QBLOC</t>
  </si>
  <si>
    <t xml:space="preserve">QSP BLOC</t>
  </si>
  <si>
    <t>CLIPRO</t>
  </si>
  <si>
    <t>DXCARE</t>
  </si>
  <si>
    <t>MEDIBOARD</t>
  </si>
  <si>
    <t>EMED</t>
  </si>
  <si>
    <t xml:space="preserve">Traçabilité DMI - dossier patient</t>
  </si>
  <si>
    <t>CROSSWAY</t>
  </si>
  <si>
    <t xml:space="preserve">HOPITAL MANAGER</t>
  </si>
  <si>
    <t>EASILY</t>
  </si>
  <si>
    <t>ORBIS</t>
  </si>
  <si>
    <t>CORA</t>
  </si>
  <si>
    <t xml:space="preserve">CIO-dm (PHAST)</t>
  </si>
  <si>
    <t>EXHAUSMED</t>
  </si>
  <si>
    <t xml:space="preserve">VIDAL DMI</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</si>
</sst>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fonts count="34">
    <font>
      <sz val="11.000000"/>
      <color theme="1"/>
      <name val="Calibri"/>
      <scheme val="minor"/>
    </font>
    <font>
      <u/>
      <sz val="11.000000"/>
      <color theme="10"/>
      <name val="Calibri"/>
      <scheme val="minor"/>
    </font>
    <font>
      <sz val="11.000000"/>
      <color rgb="FF9C6500"/>
      <name val="Calibri"/>
      <scheme val="minor"/>
    </font>
    <font>
      <b/>
      <sz val="20.000000"/>
      <color theme="0"/>
      <name val="Calibri"/>
      <scheme val="minor"/>
    </font>
    <font>
      <b/>
      <sz val="10.000000"/>
      <color theme="1"/>
      <name val="Calibri"/>
      <scheme val="minor"/>
    </font>
    <font>
      <sz val="10.000000"/>
      <color theme="1"/>
      <name val="Calibri"/>
      <scheme val="minor"/>
    </font>
    <font>
      <b/>
      <u/>
      <sz val="12.000000"/>
      <color theme="3"/>
      <name val="Calibri"/>
      <scheme val="minor"/>
    </font>
    <font>
      <b/>
      <sz val="11.000000"/>
      <color theme="1"/>
      <name val="Calibri"/>
      <scheme val="minor"/>
    </font>
    <font>
      <i/>
      <sz val="11.000000"/>
      <color indexed="2"/>
      <name val="Calibri"/>
      <scheme val="minor"/>
    </font>
    <font>
      <b/>
      <u/>
      <sz val="14.000000"/>
      <color theme="1"/>
      <name val="Calibri"/>
      <scheme val="minor"/>
    </font>
    <font>
      <sz val="12.000000"/>
      <color theme="1"/>
      <name val="Calibri"/>
      <scheme val="minor"/>
    </font>
    <font>
      <b/>
      <sz val="10.000000"/>
      <color theme="0"/>
      <name val="Calibri"/>
      <scheme val="minor"/>
    </font>
    <font>
      <sz val="10.000000"/>
      <name val="Calibri"/>
      <scheme val="minor"/>
    </font>
    <font>
      <sz val="11.000000"/>
      <name val="Calibri"/>
      <scheme val="minor"/>
    </font>
    <font>
      <b/>
      <sz val="10.000000"/>
      <name val="Calibri"/>
      <scheme val="minor"/>
    </font>
    <font>
      <b/>
      <sz val="11.000000"/>
      <color theme="0"/>
      <name val="Calibri"/>
      <scheme val="minor"/>
    </font>
    <font>
      <u/>
      <sz val="10.000000"/>
      <color theme="10"/>
      <name val="Calibri"/>
      <scheme val="minor"/>
    </font>
    <font>
      <b/>
      <sz val="24.000000"/>
      <color theme="0"/>
      <name val="Calibri"/>
      <scheme val="minor"/>
    </font>
    <font>
      <b/>
      <i/>
      <sz val="10.000000"/>
      <color theme="1"/>
      <name val="Calibri"/>
      <scheme val="minor"/>
    </font>
    <font>
      <b/>
      <sz val="12.000000"/>
      <color theme="0"/>
      <name val="Calibri"/>
      <scheme val="minor"/>
    </font>
    <font>
      <i/>
      <sz val="10.000000"/>
      <color theme="1"/>
      <name val="Calibri"/>
      <scheme val="minor"/>
    </font>
    <font>
      <b/>
      <sz val="12.000000"/>
      <color theme="1"/>
      <name val="Calibri"/>
      <scheme val="minor"/>
    </font>
    <font>
      <b/>
      <sz val="10.000000"/>
      <color rgb="FF7030A0"/>
      <name val="Calibri"/>
      <scheme val="minor"/>
    </font>
    <font>
      <b/>
      <sz val="14.000000"/>
      <color theme="1"/>
      <name val="Calibri"/>
      <scheme val="minor"/>
    </font>
    <font>
      <b/>
      <sz val="10.000000"/>
      <color theme="7" tint="-0.249977111117893"/>
      <name val="Calibri"/>
      <scheme val="minor"/>
    </font>
    <font>
      <sz val="10.000000"/>
      <color indexed="2"/>
      <name val="Calibri"/>
      <scheme val="minor"/>
    </font>
    <font>
      <sz val="12.000000"/>
      <color theme="0"/>
      <name val="Calibri"/>
      <scheme val="minor"/>
    </font>
    <font>
      <i/>
      <sz val="10.000000"/>
      <name val="Calibri"/>
      <scheme val="minor"/>
    </font>
    <font>
      <b/>
      <sz val="16.000000"/>
      <color theme="0"/>
      <name val="Calibri"/>
      <scheme val="minor"/>
    </font>
    <font>
      <sz val="10.000000"/>
      <color theme="0"/>
      <name val="Calibri"/>
      <scheme val="minor"/>
    </font>
    <font>
      <sz val="8.000000"/>
      <color theme="1"/>
      <name val="Calibri"/>
      <scheme val="minor"/>
    </font>
    <font>
      <i/>
      <sz val="11.000000"/>
      <color theme="0" tint="-0.34998626667073579"/>
      <name val="Calibri"/>
      <scheme val="minor"/>
    </font>
    <font>
      <sz val="12.000000"/>
      <name val="Calibri"/>
      <scheme val="minor"/>
    </font>
    <font>
      <b/>
      <sz val="14.000000"/>
      <color theme="0"/>
      <name val="Calibri"/>
      <scheme val="minor"/>
    </font>
  </fonts>
  <fills count="53">
    <fill>
      <patternFill patternType="none"/>
    </fill>
    <fill>
      <patternFill patternType="gray125"/>
    </fill>
    <fill>
      <patternFill patternType="solid">
        <fgColor rgb="FFFFEB9C"/>
        <bgColor rgb="FFFFEB9C"/>
      </patternFill>
    </fill>
    <fill>
      <patternFill patternType="solid">
        <fgColor theme="4"/>
        <bgColor theme="4"/>
      </patternFill>
    </fill>
    <fill>
      <patternFill patternType="solid">
        <fgColor theme="0"/>
        <bgColor theme="0"/>
      </patternFill>
    </fill>
    <fill>
      <patternFill patternType="solid">
        <fgColor theme="1" tint="0.049989318521683403"/>
        <bgColor theme="1" tint="0.049989318521683403"/>
      </patternFill>
    </fill>
    <fill>
      <patternFill patternType="solid">
        <fgColor theme="1" tint="0.499984740745262"/>
        <bgColor theme="1" tint="0.499984740745262"/>
      </patternFill>
    </fill>
    <fill>
      <patternFill patternType="solid">
        <fgColor theme="5" tint="-0.249977111117893"/>
        <bgColor theme="5" tint="-0.249977111117893"/>
      </patternFill>
    </fill>
    <fill>
      <patternFill patternType="solid">
        <fgColor theme="5" tint="0.79998168889431442"/>
        <bgColor theme="5" tint="0.79998168889431442"/>
      </patternFill>
    </fill>
    <fill>
      <patternFill patternType="gray0625">
        <fgColor theme="0"/>
        <bgColor theme="0"/>
      </patternFill>
    </fill>
    <fill>
      <patternFill patternType="solid">
        <fgColor theme="2" tint="-0.749992370372631"/>
        <bgColor theme="2" tint="-0.749992370372631"/>
      </patternFill>
    </fill>
    <fill>
      <patternFill patternType="solid">
        <fgColor theme="2" tint="-0.249977111117893"/>
        <bgColor theme="2" tint="-0.249977111117893"/>
      </patternFill>
    </fill>
    <fill>
      <patternFill patternType="solid">
        <fgColor theme="6" tint="-0.249977111117893"/>
        <bgColor theme="6" tint="-0.249977111117893"/>
      </patternFill>
    </fill>
    <fill>
      <patternFill patternType="solid">
        <fgColor theme="6" tint="0.79998168889431442"/>
        <bgColor theme="6" tint="0.79998168889431442"/>
      </patternFill>
    </fill>
    <fill>
      <patternFill patternType="solid">
        <fgColor theme="9" tint="-0.249977111117893"/>
        <bgColor theme="9" tint="-0.249977111117893"/>
      </patternFill>
    </fill>
    <fill>
      <patternFill patternType="solid">
        <fgColor theme="9" tint="0.79998168889431442"/>
        <bgColor theme="9" tint="0.79998168889431442"/>
      </patternFill>
    </fill>
    <fill>
      <patternFill patternType="solid">
        <fgColor rgb="FFFCF096"/>
        <bgColor rgb="FFFCF096"/>
      </patternFill>
    </fill>
    <fill>
      <patternFill patternType="solid">
        <fgColor rgb="FFFEFADA"/>
        <bgColor rgb="FFFEFADA"/>
      </patternFill>
    </fill>
    <fill>
      <patternFill patternType="solid">
        <fgColor theme="0" tint="-0.34998626667073579"/>
        <bgColor theme="0" tint="-0.34998626667073579"/>
      </patternFill>
    </fill>
    <fill>
      <patternFill patternType="solid">
        <fgColor theme="5"/>
        <bgColor theme="5"/>
      </patternFill>
    </fill>
    <fill>
      <patternFill patternType="solid">
        <fgColor theme="9" tint="0.39997558519241921"/>
        <bgColor theme="9" tint="0.39997558519241921"/>
      </patternFill>
    </fill>
    <fill>
      <patternFill patternType="solid">
        <fgColor theme="2"/>
        <bgColor theme="2"/>
      </patternFill>
    </fill>
    <fill>
      <patternFill patternType="solid">
        <fgColor indexed="26"/>
        <bgColor indexed="26"/>
      </patternFill>
    </fill>
    <fill>
      <patternFill patternType="solid">
        <fgColor theme="0" tint="-0.14999847407452621"/>
        <bgColor theme="0" tint="-0.14999847407452621"/>
      </patternFill>
    </fill>
    <fill>
      <patternFill patternType="solid">
        <fgColor indexed="2"/>
        <bgColor indexed="2"/>
      </patternFill>
    </fill>
    <fill>
      <patternFill patternType="solid">
        <fgColor theme="0" tint="-0.049989318521683403"/>
        <bgColor theme="0" tint="-0.049989318521683403"/>
      </patternFill>
    </fill>
    <fill>
      <patternFill patternType="lightUp">
        <fgColor theme="0"/>
        <bgColor theme="0"/>
      </patternFill>
    </fill>
    <fill>
      <patternFill patternType="solid">
        <fgColor theme="7" tint="0.39997558519241921"/>
        <bgColor theme="7" tint="0.39997558519241921"/>
      </patternFill>
    </fill>
    <fill>
      <patternFill patternType="solid">
        <fgColor theme="2" tint="-0.499984740745262"/>
        <bgColor theme="2" tint="-0.499984740745262"/>
      </patternFill>
    </fill>
    <fill>
      <patternFill patternType="gray125">
        <fgColor theme="0"/>
        <bgColor theme="0"/>
      </patternFill>
    </fill>
    <fill>
      <patternFill patternType="solid">
        <fgColor theme="7"/>
        <bgColor theme="7"/>
      </patternFill>
    </fill>
    <fill>
      <patternFill patternType="lightDown">
        <fgColor theme="0"/>
        <bgColor theme="0"/>
      </patternFill>
    </fill>
    <fill>
      <patternFill patternType="gray125">
        <fgColor theme="0" tint="-0.049989318521683403"/>
        <bgColor theme="0" tint="-0.049989318521683403"/>
      </patternFill>
    </fill>
    <fill>
      <patternFill patternType="solid">
        <fgColor theme="9" tint="0.39994506668294322"/>
        <bgColor theme="9" tint="0.39994506668294322"/>
      </patternFill>
    </fill>
    <fill>
      <patternFill patternType="solid">
        <fgColor theme="7" tint="-0.249977111117893"/>
        <bgColor theme="7" tint="-0.249977111117893"/>
      </patternFill>
    </fill>
    <fill>
      <patternFill patternType="solid">
        <fgColor theme="6" tint="-0.499984740745262"/>
        <bgColor theme="6" tint="-0.499984740745262"/>
      </patternFill>
    </fill>
    <fill>
      <patternFill patternType="lightDown"/>
    </fill>
    <fill>
      <patternFill patternType="solid">
        <fgColor theme="9"/>
        <bgColor theme="9"/>
      </patternFill>
    </fill>
    <fill>
      <patternFill patternType="solid">
        <fgColor theme="6" tint="0.39997558519241921"/>
        <bgColor theme="6" tint="0.39997558519241921"/>
      </patternFill>
    </fill>
    <fill>
      <patternFill patternType="solid">
        <fgColor rgb="FFF177B4"/>
        <bgColor rgb="FFF177B4"/>
      </patternFill>
    </fill>
    <fill>
      <patternFill patternType="solid">
        <fgColor theme="9" tint="0.59999389629810485"/>
        <bgColor theme="9" tint="0.59999389629810485"/>
      </patternFill>
    </fill>
    <fill>
      <patternFill patternType="solid">
        <fgColor theme="0" tint="-0.249977111117893"/>
        <bgColor theme="0" tint="-0.249977111117893"/>
      </patternFill>
    </fill>
    <fill>
      <patternFill patternType="solid">
        <fgColor theme="5" tint="0.59999389629810485"/>
        <bgColor theme="5" tint="0.59999389629810485"/>
      </patternFill>
    </fill>
    <fill>
      <patternFill patternType="solid">
        <fgColor theme="6" tint="0.59999389629810485"/>
        <bgColor theme="6" tint="0.59999389629810485"/>
      </patternFill>
    </fill>
    <fill>
      <patternFill patternType="solid">
        <fgColor theme="7" tint="0.59999389629810485"/>
        <bgColor theme="7" tint="0.59999389629810485"/>
      </patternFill>
    </fill>
    <fill>
      <patternFill patternType="solid">
        <fgColor theme="3" tint="-0.249977111117893"/>
        <bgColor theme="3" tint="-0.249977111117893"/>
      </patternFill>
    </fill>
    <fill>
      <patternFill patternType="solid">
        <fgColor indexed="5"/>
        <bgColor indexed="5"/>
      </patternFill>
    </fill>
    <fill>
      <patternFill patternType="solid">
        <fgColor theme="3" tint="0.79998168889431442"/>
        <bgColor theme="3" tint="0.79998168889431442"/>
      </patternFill>
    </fill>
    <fill>
      <patternFill patternType="solid">
        <fgColor theme="3" tint="0.39997558519241921"/>
        <bgColor theme="3" tint="0.39997558519241921"/>
      </patternFill>
    </fill>
    <fill>
      <patternFill patternType="gray0625">
        <fgColor theme="0" tint="-0.499984740745262"/>
        <bgColor theme="0" tint="-0.049989318521683403"/>
      </patternFill>
    </fill>
    <fill>
      <patternFill patternType="gray0625">
        <fgColor theme="0" tint="-0.049989318521683403"/>
        <bgColor theme="0" tint="-0.049989318521683403"/>
      </patternFill>
    </fill>
    <fill>
      <patternFill patternType="gray0625">
        <fgColor theme="0" tint="-0.499984740745262"/>
        <bgColor theme="0" tint="-0.14999847407452621"/>
      </patternFill>
    </fill>
    <fill>
      <patternFill patternType="solid">
        <fgColor theme="4" tint="0.79998168889431442"/>
        <bgColor theme="4" tint="0.79998168889431442"/>
      </patternFill>
    </fill>
  </fills>
  <borders count="58">
    <border>
      <left style="none"/>
      <right style="none"/>
      <top style="none"/>
      <bottom style="none"/>
      <diagonal style="none"/>
    </border>
    <border>
      <left style="medium">
        <color auto="1"/>
      </left>
      <right style="none"/>
      <top style="medium">
        <color auto="1"/>
      </top>
      <bottom style="medium">
        <color auto="1"/>
      </bottom>
      <diagonal style="none"/>
    </border>
    <border>
      <left style="none"/>
      <right style="none"/>
      <top style="medium">
        <color auto="1"/>
      </top>
      <bottom style="medium">
        <color auto="1"/>
      </bottom>
      <diagonal style="none"/>
    </border>
    <border>
      <left style="none"/>
      <right style="medium">
        <color auto="1"/>
      </right>
      <top style="medium">
        <color auto="1"/>
      </top>
      <bottom style="medium">
        <color auto="1"/>
      </bottom>
      <diagonal style="none"/>
    </border>
    <border>
      <left style="none"/>
      <right style="medium">
        <color auto="1"/>
      </right>
      <top style="none"/>
      <bottom style="none"/>
      <diagonal style="none"/>
    </border>
    <border>
      <left style="medium">
        <color auto="1"/>
      </left>
      <right style="none"/>
      <top style="medium">
        <color auto="1"/>
      </top>
      <bottom style="none"/>
      <diagonal style="none"/>
    </border>
    <border>
      <left style="none"/>
      <right style="none"/>
      <top style="medium">
        <color auto="1"/>
      </top>
      <bottom style="none"/>
      <diagonal style="none"/>
    </border>
    <border>
      <left style="none"/>
      <right style="medium">
        <color auto="1"/>
      </right>
      <top style="medium">
        <color auto="1"/>
      </top>
      <bottom style="none"/>
      <diagonal style="none"/>
    </border>
    <border>
      <left style="medium">
        <color auto="1"/>
      </left>
      <right style="none"/>
      <top style="none"/>
      <bottom style="none"/>
      <diagonal style="none"/>
    </border>
    <border>
      <left style="medium">
        <color auto="1"/>
      </left>
      <right style="none"/>
      <top style="none"/>
      <bottom style="medium">
        <color auto="1"/>
      </bottom>
      <diagonal style="none"/>
    </border>
    <border>
      <left style="none"/>
      <right style="none"/>
      <top style="none"/>
      <bottom style="medium">
        <color auto="1"/>
      </bottom>
      <diagonal style="none"/>
    </border>
    <border>
      <left style="none"/>
      <right style="medium">
        <color auto="1"/>
      </right>
      <top style="none"/>
      <bottom style="medium">
        <color auto="1"/>
      </bottom>
      <diagonal style="none"/>
    </border>
    <border>
      <left style="thin">
        <color auto="1"/>
      </left>
      <right style="none"/>
      <top style="thin">
        <color auto="1"/>
      </top>
      <bottom style="none"/>
      <diagonal style="none"/>
    </border>
    <border>
      <left style="none"/>
      <right style="none"/>
      <top style="thin">
        <color auto="1"/>
      </top>
      <bottom style="none"/>
      <diagonal style="none"/>
    </border>
    <border>
      <left style="none"/>
      <right style="thin">
        <color auto="1"/>
      </right>
      <top style="thin">
        <color auto="1"/>
      </top>
      <bottom style="none"/>
      <diagonal style="none"/>
    </border>
    <border>
      <left style="thin">
        <color auto="1"/>
      </left>
      <right style="none"/>
      <top style="none"/>
      <bottom style="none"/>
      <diagonal style="none"/>
    </border>
    <border>
      <left style="none"/>
      <right style="thin">
        <color auto="1"/>
      </right>
      <top style="none"/>
      <bottom style="none"/>
      <diagonal style="none"/>
    </border>
    <border>
      <left style="thin">
        <color auto="1"/>
      </left>
      <right style="none"/>
      <top style="none"/>
      <bottom style="thin">
        <color auto="1"/>
      </bottom>
      <diagonal style="none"/>
    </border>
    <border>
      <left style="none"/>
      <right style="none"/>
      <top style="none"/>
      <bottom style="thin">
        <color auto="1"/>
      </bottom>
      <diagonal style="none"/>
    </border>
    <border>
      <left style="none"/>
      <right style="thin">
        <color auto="1"/>
      </right>
      <top style="none"/>
      <bottom style="thin">
        <color auto="1"/>
      </bottom>
      <diagonal style="none"/>
    </border>
    <border>
      <left style="thin">
        <color auto="1"/>
      </left>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thin">
        <color auto="1"/>
      </left>
      <right style="thin">
        <color auto="1"/>
      </right>
      <top style="none"/>
      <bottom style="thin">
        <color auto="1"/>
      </bottom>
      <diagonal style="none"/>
    </border>
    <border>
      <left style="medium">
        <color auto="1"/>
      </left>
      <right style="medium">
        <color auto="1"/>
      </right>
      <top style="medium">
        <color auto="1"/>
      </top>
      <bottom style="medium">
        <color auto="1"/>
      </bottom>
      <diagonal style="none"/>
    </border>
    <border>
      <left style="medium">
        <color auto="1"/>
      </left>
      <right style="thin">
        <color auto="1"/>
      </right>
      <top style="medium">
        <color auto="1"/>
      </top>
      <bottom style="thin">
        <color auto="1"/>
      </bottom>
      <diagonal style="none"/>
    </border>
    <border>
      <left style="thin">
        <color auto="1"/>
      </left>
      <right style="medium">
        <color auto="1"/>
      </right>
      <top style="medium">
        <color auto="1"/>
      </top>
      <bottom style="thin">
        <color auto="1"/>
      </bottom>
      <diagonal style="none"/>
    </border>
    <border>
      <left style="thin">
        <color auto="1"/>
      </left>
      <right style="none"/>
      <top style="thin">
        <color auto="1"/>
      </top>
      <bottom style="thin">
        <color auto="1"/>
      </bottom>
      <diagonal style="none"/>
    </border>
    <border>
      <left style="none"/>
      <right style="thin">
        <color auto="1"/>
      </right>
      <top style="thin">
        <color auto="1"/>
      </top>
      <bottom style="thin">
        <color auto="1"/>
      </bottom>
      <diagonal style="none"/>
    </border>
    <border>
      <left style="none"/>
      <right style="none"/>
      <top style="none"/>
      <bottom style="medium">
        <color rgb="FF00B050"/>
      </bottom>
      <diagonal style="none"/>
    </border>
    <border>
      <left style="medium">
        <color auto="1"/>
      </left>
      <right style="thin">
        <color auto="1"/>
      </right>
      <top style="thin">
        <color auto="1"/>
      </top>
      <bottom style="thin">
        <color auto="1"/>
      </bottom>
      <diagonal style="none"/>
    </border>
    <border>
      <left style="thin">
        <color auto="1"/>
      </left>
      <right style="medium">
        <color auto="1"/>
      </right>
      <top style="thin">
        <color auto="1"/>
      </top>
      <bottom style="thin">
        <color auto="1"/>
      </bottom>
      <diagonal style="none"/>
    </border>
    <border>
      <left style="medium">
        <color rgb="FF00B050"/>
      </left>
      <right style="none"/>
      <top style="medium">
        <color rgb="FF00B050"/>
      </top>
      <bottom style="medium">
        <color rgb="FF00B050"/>
      </bottom>
      <diagonal style="none"/>
    </border>
    <border>
      <left style="none"/>
      <right style="medium">
        <color rgb="FF00B050"/>
      </right>
      <top style="medium">
        <color rgb="FF00B050"/>
      </top>
      <bottom style="medium">
        <color rgb="FF00B050"/>
      </bottom>
      <diagonal style="none"/>
    </border>
    <border>
      <left style="medium">
        <color auto="1"/>
      </left>
      <right style="thin">
        <color auto="1"/>
      </right>
      <top style="thin">
        <color auto="1"/>
      </top>
      <bottom style="medium">
        <color auto="1"/>
      </bottom>
      <diagonal style="none"/>
    </border>
    <border>
      <left style="thin">
        <color auto="1"/>
      </left>
      <right style="medium">
        <color auto="1"/>
      </right>
      <top style="thin">
        <color auto="1"/>
      </top>
      <bottom style="medium">
        <color auto="1"/>
      </bottom>
      <diagonal style="none"/>
    </border>
    <border>
      <left style="medium">
        <color rgb="FF00B050"/>
      </left>
      <right style="none"/>
      <top style="medium">
        <color rgb="FF00B050"/>
      </top>
      <bottom style="none"/>
      <diagonal style="none"/>
    </border>
    <border>
      <left style="none"/>
      <right style="none"/>
      <top style="medium">
        <color rgb="FF00B050"/>
      </top>
      <bottom style="none"/>
      <diagonal style="none"/>
    </border>
    <border>
      <left style="none"/>
      <right style="medium">
        <color rgb="FF00B050"/>
      </right>
      <top style="medium">
        <color rgb="FF00B050"/>
      </top>
      <bottom style="none"/>
      <diagonal style="none"/>
    </border>
    <border>
      <left style="medium">
        <color rgb="FF00B050"/>
      </left>
      <right style="none"/>
      <top style="none"/>
      <bottom style="medium">
        <color rgb="FF00B050"/>
      </bottom>
      <diagonal style="none"/>
    </border>
    <border>
      <left style="none"/>
      <right style="medium">
        <color rgb="FF00B050"/>
      </right>
      <top style="none"/>
      <bottom style="medium">
        <color rgb="FF00B050"/>
      </bottom>
      <diagonal style="none"/>
    </border>
    <border>
      <left style="none"/>
      <right style="none"/>
      <top style="thin">
        <color auto="1"/>
      </top>
      <bottom style="medium">
        <color auto="1"/>
      </bottom>
      <diagonal style="none"/>
    </border>
    <border>
      <left style="medium">
        <color auto="1"/>
      </left>
      <right style="none"/>
      <top style="medium">
        <color auto="1"/>
      </top>
      <bottom style="thin">
        <color auto="1"/>
      </bottom>
      <diagonal style="none"/>
    </border>
    <border>
      <left style="none"/>
      <right style="medium">
        <color auto="1"/>
      </right>
      <top style="medium">
        <color auto="1"/>
      </top>
      <bottom style="thin">
        <color auto="1"/>
      </bottom>
      <diagonal style="none"/>
    </border>
    <border>
      <left style="thin">
        <color auto="1"/>
      </left>
      <right style="none"/>
      <top style="medium">
        <color auto="1"/>
      </top>
      <bottom style="thin">
        <color auto="1"/>
      </bottom>
      <diagonal style="none"/>
    </border>
    <border>
      <left style="none"/>
      <right style="thin">
        <color auto="1"/>
      </right>
      <top style="medium">
        <color auto="1"/>
      </top>
      <bottom style="thin">
        <color auto="1"/>
      </bottom>
      <diagonal style="none"/>
    </border>
    <border>
      <left style="medium">
        <color auto="1"/>
      </left>
      <right style="thin">
        <color auto="1"/>
      </right>
      <top style="medium">
        <color auto="1"/>
      </top>
      <bottom style="none"/>
      <diagonal style="none"/>
    </border>
    <border>
      <left style="thin">
        <color auto="1"/>
      </left>
      <right style="thin">
        <color auto="1"/>
      </right>
      <top style="medium">
        <color auto="1"/>
      </top>
      <bottom style="none"/>
      <diagonal style="none"/>
    </border>
    <border>
      <left style="thin">
        <color auto="1"/>
      </left>
      <right style="medium">
        <color auto="1"/>
      </right>
      <top style="medium">
        <color auto="1"/>
      </top>
      <bottom style="none"/>
      <diagonal style="none"/>
    </border>
    <border>
      <left style="thin">
        <color auto="1"/>
      </left>
      <right style="thin">
        <color auto="1"/>
      </right>
      <top style="medium">
        <color auto="1"/>
      </top>
      <bottom style="thin">
        <color auto="1"/>
      </bottom>
      <diagonal style="none"/>
    </border>
    <border>
      <left style="thin">
        <color auto="1"/>
      </left>
      <right style="thin">
        <color auto="1"/>
      </right>
      <top style="thin">
        <color auto="1"/>
      </top>
      <bottom style="medium">
        <color auto="1"/>
      </bottom>
      <diagonal style="none"/>
    </border>
    <border>
      <left style="medium">
        <color auto="1"/>
      </left>
      <right style="medium">
        <color auto="1"/>
      </right>
      <top style="medium">
        <color auto="1"/>
      </top>
      <bottom style="thin">
        <color auto="1"/>
      </bottom>
      <diagonal style="none"/>
    </border>
    <border>
      <left style="medium">
        <color auto="1"/>
      </left>
      <right style="none"/>
      <top style="thin">
        <color auto="1"/>
      </top>
      <bottom style="thin">
        <color auto="1"/>
      </bottom>
      <diagonal style="none"/>
    </border>
    <border>
      <left style="medium">
        <color auto="1"/>
      </left>
      <right style="medium">
        <color auto="1"/>
      </right>
      <top style="thin">
        <color auto="1"/>
      </top>
      <bottom style="thin">
        <color auto="1"/>
      </bottom>
      <diagonal style="none"/>
    </border>
    <border>
      <left style="none"/>
      <right style="medium">
        <color auto="1"/>
      </right>
      <top style="thin">
        <color auto="1"/>
      </top>
      <bottom style="thin">
        <color auto="1"/>
      </bottom>
      <diagonal style="none"/>
    </border>
    <border>
      <left style="none"/>
      <right style="none"/>
      <top style="thin">
        <color auto="1"/>
      </top>
      <bottom style="thin">
        <color auto="1"/>
      </bottom>
      <diagonal style="none"/>
    </border>
    <border>
      <left style="medium">
        <color auto="1"/>
      </left>
      <right style="none"/>
      <top style="none"/>
      <bottom style="thick">
        <color auto="1"/>
      </bottom>
      <diagonal style="none"/>
    </border>
    <border>
      <left style="none"/>
      <right style="none"/>
      <top style="none"/>
      <bottom style="thick">
        <color auto="1"/>
      </bottom>
      <diagonal style="none"/>
    </border>
    <border>
      <left style="none"/>
      <right style="medium">
        <color auto="1"/>
      </right>
      <top style="none"/>
      <bottom style="thick">
        <color auto="1"/>
      </bottom>
      <diagonal style="none"/>
    </border>
  </borders>
  <cellStyleXfs count="4">
    <xf fontId="0" fillId="0" borderId="0" numFmtId="0" applyNumberFormat="1" applyFont="1" applyFill="1" applyBorder="1"/>
    <xf fontId="1" fillId="0" borderId="0" numFmtId="0" applyNumberFormat="0" applyFont="1" applyFill="0" applyBorder="0" applyProtection="0"/>
    <xf fontId="2" fillId="2" borderId="0" numFmtId="0" applyNumberFormat="0" applyFont="1" applyFill="1" applyBorder="0" applyProtection="0"/>
    <xf fontId="0" fillId="0" borderId="0" numFmtId="9" applyNumberFormat="1" applyFont="0" applyFill="0" applyBorder="0" applyProtection="0"/>
  </cellStyleXfs>
  <cellXfs count="491">
    <xf fontId="0" fillId="0" borderId="0" numFmtId="0" xfId="0"/>
    <xf fontId="0" fillId="0" borderId="0" numFmtId="0" xfId="0" applyAlignment="1">
      <alignment horizontal="left" vertical="center" wrapText="1"/>
    </xf>
    <xf fontId="3" fillId="3" borderId="1" numFmtId="0" xfId="0" applyFont="1" applyFill="1" applyBorder="1" applyAlignment="1">
      <alignment horizontal="center" vertical="center" wrapText="1"/>
    </xf>
    <xf fontId="3" fillId="3" borderId="2" numFmtId="0" xfId="0" applyFont="1" applyFill="1" applyBorder="1" applyAlignment="1">
      <alignment horizontal="center" vertical="center"/>
    </xf>
    <xf fontId="3" fillId="3" borderId="3" numFmtId="0" xfId="0" applyFont="1" applyFill="1" applyBorder="1" applyAlignment="1">
      <alignment horizontal="center" vertical="center"/>
    </xf>
    <xf fontId="4" fillId="4" borderId="0" numFmtId="0" xfId="0" applyFont="1" applyFill="1" applyAlignment="1">
      <alignment horizontal="left"/>
    </xf>
    <xf fontId="5" fillId="4" borderId="0" numFmtId="0" xfId="0" applyFont="1" applyFill="1" applyAlignment="1">
      <alignment horizontal="center"/>
    </xf>
    <xf fontId="5" fillId="4" borderId="0" numFmtId="0" xfId="0" applyFont="1" applyFill="1" applyAlignment="1">
      <alignment horizontal="left" vertical="center" wrapText="1"/>
    </xf>
    <xf fontId="0" fillId="4" borderId="4" numFmtId="0" xfId="0" applyFill="1" applyBorder="1" applyAlignment="1">
      <alignment horizontal="center"/>
    </xf>
    <xf fontId="4" fillId="4" borderId="0" numFmtId="0" xfId="0" applyFont="1" applyFill="1" applyAlignment="1">
      <alignment horizontal="center"/>
    </xf>
    <xf fontId="6" fillId="4" borderId="1" numFmtId="0" xfId="0" applyFont="1" applyFill="1" applyBorder="1" applyAlignment="1">
      <alignment horizontal="left" vertical="center" wrapText="1"/>
    </xf>
    <xf fontId="6" fillId="4" borderId="2" numFmtId="0" xfId="0" applyFont="1" applyFill="1" applyBorder="1" applyAlignment="1">
      <alignment horizontal="left" vertical="center" wrapText="1"/>
    </xf>
    <xf fontId="6" fillId="4" borderId="3" numFmtId="0" xfId="0" applyFont="1" applyFill="1" applyBorder="1" applyAlignment="1">
      <alignment horizontal="left" vertical="center" wrapText="1"/>
    </xf>
    <xf fontId="6" fillId="4" borderId="5" numFmtId="0" xfId="0" applyFont="1" applyFill="1" applyBorder="1" applyAlignment="1">
      <alignment horizontal="left" vertical="center" wrapText="1"/>
    </xf>
    <xf fontId="6" fillId="4" borderId="6" numFmtId="0" xfId="0" applyFont="1" applyFill="1" applyBorder="1" applyAlignment="1">
      <alignment horizontal="left" vertical="center" wrapText="1"/>
    </xf>
    <xf fontId="4" fillId="4" borderId="6" numFmtId="0" xfId="0" applyFont="1" applyFill="1" applyBorder="1" applyAlignment="1">
      <alignment vertical="center" wrapText="1"/>
    </xf>
    <xf fontId="4" fillId="4" borderId="7" numFmtId="0" xfId="0" applyFont="1" applyFill="1" applyBorder="1" applyAlignment="1">
      <alignment vertical="center" wrapText="1"/>
    </xf>
    <xf fontId="7" fillId="4" borderId="8" numFmtId="0" xfId="0" applyFont="1" applyFill="1" applyBorder="1" applyAlignment="1">
      <alignment horizontal="left" vertical="center" wrapText="1"/>
    </xf>
    <xf fontId="7" fillId="4" borderId="0" numFmtId="0" xfId="0" applyFont="1" applyFill="1" applyAlignment="1">
      <alignment horizontal="left" vertical="center" wrapText="1"/>
    </xf>
    <xf fontId="7" fillId="4" borderId="4" numFmtId="0" xfId="0" applyFont="1" applyFill="1" applyBorder="1" applyAlignment="1">
      <alignment horizontal="left" vertical="center" wrapText="1"/>
    </xf>
    <xf fontId="5" fillId="4" borderId="9" numFmtId="0" xfId="0" applyFont="1" applyFill="1" applyBorder="1" applyAlignment="1">
      <alignment horizontal="center"/>
    </xf>
    <xf fontId="8" fillId="0" borderId="10" numFmtId="0" xfId="0" applyFont="1" applyBorder="1"/>
    <xf fontId="4" fillId="4" borderId="10" numFmtId="0" xfId="0" applyFont="1" applyFill="1" applyBorder="1" applyAlignment="1">
      <alignment vertical="center" wrapText="1"/>
    </xf>
    <xf fontId="4" fillId="4" borderId="11" numFmtId="0" xfId="0" applyFont="1" applyFill="1" applyBorder="1" applyAlignment="1">
      <alignment vertical="center" wrapText="1"/>
    </xf>
    <xf fontId="1" fillId="4" borderId="0" numFmtId="0" xfId="1" applyFont="1" applyFill="1" applyAlignment="1">
      <alignment horizontal="center" vertical="center" wrapText="1"/>
    </xf>
    <xf fontId="4" fillId="4" borderId="0" numFmtId="0" xfId="0" applyFont="1" applyFill="1" applyAlignment="1">
      <alignment vertical="center" wrapText="1"/>
    </xf>
    <xf fontId="9" fillId="4" borderId="12" numFmtId="0" xfId="0" applyFont="1" applyFill="1" applyBorder="1" applyAlignment="1">
      <alignment horizontal="center" vertical="center"/>
    </xf>
    <xf fontId="9" fillId="4" borderId="13" numFmtId="0" xfId="0" applyFont="1" applyFill="1" applyBorder="1" applyAlignment="1">
      <alignment horizontal="center" vertical="center"/>
    </xf>
    <xf fontId="9" fillId="4" borderId="14" numFmtId="0" xfId="0" applyFont="1" applyFill="1" applyBorder="1" applyAlignment="1">
      <alignment horizontal="center" vertical="center"/>
    </xf>
    <xf fontId="10" fillId="4" borderId="15" numFmtId="0" xfId="0" applyFont="1" applyFill="1" applyBorder="1" applyAlignment="1">
      <alignment horizontal="left" vertical="top" wrapText="1"/>
    </xf>
    <xf fontId="10" fillId="4" borderId="0" numFmtId="0" xfId="0" applyFont="1" applyFill="1" applyAlignment="1">
      <alignment horizontal="left" vertical="top" wrapText="1"/>
    </xf>
    <xf fontId="10" fillId="4" borderId="16" numFmtId="0" xfId="0" applyFont="1" applyFill="1" applyBorder="1" applyAlignment="1">
      <alignment horizontal="left" vertical="top" wrapText="1"/>
    </xf>
    <xf fontId="10" fillId="4" borderId="17" numFmtId="0" xfId="0" applyFont="1" applyFill="1" applyBorder="1" applyAlignment="1">
      <alignment horizontal="left" vertical="top" wrapText="1"/>
    </xf>
    <xf fontId="10" fillId="4" borderId="18" numFmtId="0" xfId="0" applyFont="1" applyFill="1" applyBorder="1" applyAlignment="1">
      <alignment horizontal="left" vertical="top" wrapText="1"/>
    </xf>
    <xf fontId="10" fillId="4" borderId="19" numFmtId="0" xfId="0" applyFont="1" applyFill="1" applyBorder="1" applyAlignment="1">
      <alignment horizontal="left" vertical="top" wrapText="1"/>
    </xf>
    <xf fontId="11" fillId="5" borderId="0" numFmtId="0" xfId="0" applyFont="1" applyFill="1" applyAlignment="1">
      <alignment horizontal="left" vertical="center"/>
    </xf>
    <xf fontId="0" fillId="4" borderId="4" numFmtId="0" xfId="0" applyFill="1" applyBorder="1"/>
    <xf fontId="12" fillId="6" borderId="20" numFmtId="0" xfId="0" applyFont="1" applyFill="1" applyBorder="1" applyAlignment="1">
      <alignment horizontal="center" vertical="center"/>
    </xf>
    <xf fontId="12" fillId="6" borderId="20" numFmtId="0" xfId="0" applyFont="1" applyFill="1" applyBorder="1" applyAlignment="1">
      <alignment horizontal="left" vertical="center" wrapText="1"/>
    </xf>
    <xf fontId="12" fillId="6" borderId="20" numFmtId="0" xfId="0" applyFont="1" applyFill="1" applyBorder="1" applyAlignment="1">
      <alignment horizontal="left" vertical="center"/>
    </xf>
    <xf fontId="12" fillId="4" borderId="20" numFmtId="0" xfId="0" applyFont="1" applyFill="1" applyBorder="1" applyAlignment="1">
      <alignment horizontal="center"/>
    </xf>
    <xf fontId="12" fillId="4" borderId="20" numFmtId="0" xfId="0" applyFont="1" applyFill="1" applyBorder="1" applyAlignment="1">
      <alignment horizontal="center" vertical="center"/>
    </xf>
    <xf fontId="12" fillId="4" borderId="20" numFmtId="0" xfId="0" applyFont="1" applyFill="1" applyBorder="1" applyAlignment="1">
      <alignment horizontal="left" vertical="center" wrapText="1"/>
    </xf>
    <xf fontId="12" fillId="4" borderId="20" numFmtId="0" xfId="0" applyFont="1" applyFill="1" applyBorder="1" applyAlignment="1">
      <alignment horizontal="center" vertical="center" wrapText="1"/>
    </xf>
    <xf fontId="12" fillId="4" borderId="0" numFmtId="0" xfId="0" applyFont="1" applyFill="1"/>
    <xf fontId="12" fillId="4" borderId="0" numFmtId="0" xfId="0" applyFont="1" applyFill="1" applyAlignment="1">
      <alignment horizontal="left" vertical="center" wrapText="1"/>
    </xf>
    <xf fontId="11" fillId="7" borderId="0" numFmtId="0" xfId="0" applyFont="1" applyFill="1" applyAlignment="1">
      <alignment horizontal="left" vertical="center" wrapText="1"/>
    </xf>
    <xf fontId="11" fillId="7" borderId="0" numFmtId="0" xfId="0" applyFont="1" applyFill="1" applyAlignment="1">
      <alignment horizontal="left" vertical="center"/>
    </xf>
    <xf fontId="12" fillId="8" borderId="20" numFmtId="0" xfId="0" applyFont="1" applyFill="1" applyBorder="1" applyAlignment="1">
      <alignment horizontal="center" vertical="center"/>
    </xf>
    <xf fontId="12" fillId="8" borderId="20" numFmtId="0" xfId="0" applyFont="1" applyFill="1" applyBorder="1" applyAlignment="1">
      <alignment horizontal="left" vertical="center" wrapText="1"/>
    </xf>
    <xf fontId="12" fillId="8" borderId="20" numFmtId="0" xfId="0" applyFont="1" applyFill="1" applyBorder="1" applyAlignment="1">
      <alignment horizontal="left" vertical="center"/>
    </xf>
    <xf fontId="13" fillId="4" borderId="4" numFmtId="0" xfId="0" applyFont="1" applyFill="1" applyBorder="1"/>
    <xf fontId="5" fillId="4" borderId="20" numFmtId="0" xfId="0" applyFont="1" applyFill="1" applyBorder="1" applyAlignment="1">
      <alignment horizontal="left" vertical="center" wrapText="1"/>
    </xf>
    <xf fontId="12" fillId="9" borderId="20" numFmtId="0" xfId="0" applyFont="1" applyFill="1" applyBorder="1" applyAlignment="1">
      <alignment horizontal="center" vertical="center"/>
    </xf>
    <xf fontId="12" fillId="4" borderId="8" numFmtId="0" xfId="0" applyFont="1" applyFill="1" applyBorder="1"/>
    <xf fontId="12" fillId="4" borderId="0" numFmtId="0" xfId="0" applyFont="1" applyFill="1" applyAlignment="1">
      <alignment wrapText="1"/>
    </xf>
    <xf fontId="11" fillId="10" borderId="0" numFmtId="0" xfId="0" applyFont="1" applyFill="1" applyAlignment="1">
      <alignment horizontal="left" vertical="center" wrapText="1"/>
    </xf>
    <xf fontId="11" fillId="10" borderId="0" numFmtId="0" xfId="0" applyFont="1" applyFill="1" applyAlignment="1">
      <alignment horizontal="left" vertical="center"/>
    </xf>
    <xf fontId="12" fillId="11" borderId="20" numFmtId="0" xfId="0" applyFont="1" applyFill="1" applyBorder="1" applyAlignment="1">
      <alignment horizontal="center" vertical="center"/>
    </xf>
    <xf fontId="12" fillId="11" borderId="20" numFmtId="0" xfId="0" applyFont="1" applyFill="1" applyBorder="1" applyAlignment="1">
      <alignment horizontal="left" vertical="center" wrapText="1"/>
    </xf>
    <xf fontId="12" fillId="11" borderId="20" numFmtId="0" xfId="0" applyFont="1" applyFill="1" applyBorder="1" applyAlignment="1">
      <alignment horizontal="left" vertical="center"/>
    </xf>
    <xf fontId="12" fillId="4" borderId="0" numFmtId="0" xfId="0" applyFont="1" applyFill="1" applyAlignment="1">
      <alignment horizontal="center" vertical="center"/>
    </xf>
    <xf fontId="11" fillId="12" borderId="0" numFmtId="0" xfId="0" applyFont="1" applyFill="1" applyAlignment="1">
      <alignment horizontal="left" vertical="center" wrapText="1"/>
    </xf>
    <xf fontId="11" fillId="12" borderId="0" numFmtId="0" xfId="0" applyFont="1" applyFill="1" applyAlignment="1">
      <alignment horizontal="left" vertical="center"/>
    </xf>
    <xf fontId="12" fillId="13" borderId="20" numFmtId="0" xfId="0" applyFont="1" applyFill="1" applyBorder="1" applyAlignment="1">
      <alignment horizontal="center" vertical="center"/>
    </xf>
    <xf fontId="12" fillId="13" borderId="20" numFmtId="0" xfId="0" applyFont="1" applyFill="1" applyBorder="1" applyAlignment="1">
      <alignment horizontal="left" vertical="center" wrapText="1"/>
    </xf>
    <xf fontId="12" fillId="13" borderId="20" numFmtId="0" xfId="0" applyFont="1" applyFill="1" applyBorder="1" applyAlignment="1">
      <alignment horizontal="left" vertical="center"/>
    </xf>
    <xf fontId="11" fillId="14" borderId="0" numFmtId="0" xfId="0" applyFont="1" applyFill="1" applyAlignment="1">
      <alignment horizontal="left" vertical="center" wrapText="1"/>
    </xf>
    <xf fontId="11" fillId="14" borderId="0" numFmtId="0" xfId="0" applyFont="1" applyFill="1" applyAlignment="1">
      <alignment horizontal="left" vertical="center"/>
    </xf>
    <xf fontId="12" fillId="15" borderId="20" numFmtId="0" xfId="0" applyFont="1" applyFill="1" applyBorder="1" applyAlignment="1">
      <alignment horizontal="center" vertical="center"/>
    </xf>
    <xf fontId="12" fillId="15" borderId="20" numFmtId="0" xfId="0" applyFont="1" applyFill="1" applyBorder="1" applyAlignment="1">
      <alignment horizontal="left" vertical="center" wrapText="1"/>
    </xf>
    <xf fontId="12" fillId="15" borderId="20" numFmtId="0" xfId="0" applyFont="1" applyFill="1" applyBorder="1" applyAlignment="1">
      <alignment horizontal="left" vertical="center"/>
    </xf>
    <xf fontId="5" fillId="0" borderId="20" numFmtId="0" xfId="0" applyFont="1" applyBorder="1" applyAlignment="1">
      <alignment horizontal="left" vertical="center" wrapText="1"/>
    </xf>
    <xf fontId="12" fillId="0" borderId="20" numFmtId="0" xfId="0" applyFont="1" applyBorder="1" applyAlignment="1">
      <alignment horizontal="center" vertical="center"/>
    </xf>
    <xf fontId="5" fillId="4" borderId="20" numFmtId="0" xfId="0" applyFont="1" applyFill="1" applyBorder="1" applyAlignment="1">
      <alignment horizontal="center" vertical="center"/>
    </xf>
    <xf fontId="14" fillId="16" borderId="0" numFmtId="0" xfId="0" applyFont="1" applyFill="1" applyAlignment="1">
      <alignment horizontal="left" vertical="center" wrapText="1"/>
    </xf>
    <xf fontId="14" fillId="16" borderId="0" numFmtId="0" xfId="0" applyFont="1" applyFill="1" applyAlignment="1">
      <alignment horizontal="left" vertical="center"/>
    </xf>
    <xf fontId="12" fillId="17" borderId="20" numFmtId="0" xfId="0" applyFont="1" applyFill="1" applyBorder="1" applyAlignment="1">
      <alignment horizontal="center" vertical="center"/>
    </xf>
    <xf fontId="12" fillId="17" borderId="20" numFmtId="0" xfId="0" applyFont="1" applyFill="1" applyBorder="1" applyAlignment="1">
      <alignment horizontal="left" vertical="center" wrapText="1"/>
    </xf>
    <xf fontId="12" fillId="17" borderId="20" numFmtId="0" xfId="0" applyFont="1" applyFill="1" applyBorder="1" applyAlignment="1">
      <alignment horizontal="left" vertical="center"/>
    </xf>
    <xf fontId="13" fillId="4" borderId="0" numFmtId="0" xfId="0" applyFont="1" applyFill="1" applyAlignment="1">
      <alignment horizontal="center" vertical="center"/>
    </xf>
    <xf fontId="0" fillId="4" borderId="0" numFmtId="0" xfId="0" applyFill="1" applyAlignment="1">
      <alignment horizontal="left" vertical="center" wrapText="1"/>
    </xf>
    <xf fontId="0" fillId="4" borderId="0" numFmtId="0" xfId="0" applyFill="1" applyAlignment="1">
      <alignment horizontal="center" vertical="center"/>
    </xf>
    <xf fontId="14" fillId="6" borderId="0" numFmtId="0" xfId="0" applyFont="1" applyFill="1" applyAlignment="1">
      <alignment horizontal="left" vertical="center" wrapText="1"/>
    </xf>
    <xf fontId="14" fillId="6" borderId="0" numFmtId="0" xfId="0" applyFont="1" applyFill="1" applyAlignment="1">
      <alignment horizontal="left" vertical="center"/>
    </xf>
    <xf fontId="12" fillId="18" borderId="20" numFmtId="0" xfId="0" applyFont="1" applyFill="1" applyBorder="1" applyAlignment="1">
      <alignment horizontal="center" vertical="center"/>
    </xf>
    <xf fontId="12" fillId="18" borderId="20" numFmtId="0" xfId="0" applyFont="1" applyFill="1" applyBorder="1" applyAlignment="1">
      <alignment horizontal="left" vertical="center" wrapText="1"/>
    </xf>
    <xf fontId="12" fillId="18" borderId="20" numFmtId="0" xfId="0" applyFont="1" applyFill="1" applyBorder="1" applyAlignment="1">
      <alignment horizontal="left" vertical="center"/>
    </xf>
    <xf fontId="0" fillId="4" borderId="9" numFmtId="0" xfId="0" applyFill="1" applyBorder="1" applyAlignment="1">
      <alignment horizontal="center" vertical="center"/>
    </xf>
    <xf fontId="0" fillId="4" borderId="10" numFmtId="0" xfId="0" applyFill="1" applyBorder="1" applyAlignment="1">
      <alignment horizontal="center" vertical="center" wrapText="1"/>
    </xf>
    <xf fontId="0" fillId="4" borderId="10" numFmtId="0" xfId="0" applyFill="1" applyBorder="1" applyAlignment="1">
      <alignment horizontal="left" vertical="center" wrapText="1"/>
    </xf>
    <xf fontId="0" fillId="4" borderId="10" numFmtId="0" xfId="0" applyFill="1" applyBorder="1" applyAlignment="1">
      <alignment horizontal="center" vertical="center"/>
    </xf>
    <xf fontId="0" fillId="4" borderId="11" numFmtId="0" xfId="0" applyFill="1" applyBorder="1"/>
    <xf fontId="15" fillId="7" borderId="0" numFmtId="0" xfId="0" applyFont="1" applyFill="1" applyAlignment="1">
      <alignment horizontal="center"/>
    </xf>
    <xf fontId="16" fillId="0" borderId="20" numFmtId="0" xfId="1" applyFont="1" applyBorder="1" applyAlignment="1">
      <alignment horizontal="left" vertical="center" wrapText="1"/>
    </xf>
    <xf fontId="5" fillId="0" borderId="0" numFmtId="0" xfId="0" applyFont="1"/>
    <xf fontId="12" fillId="4" borderId="21" numFmtId="0" xfId="0" applyFont="1" applyFill="1" applyBorder="1" applyAlignment="1">
      <alignment horizontal="center" vertical="center"/>
    </xf>
    <xf fontId="16" fillId="4" borderId="20" numFmtId="0" xfId="1" applyFont="1" applyFill="1" applyBorder="1" applyAlignment="1">
      <alignment horizontal="left" vertical="center" wrapText="1"/>
    </xf>
    <xf fontId="12" fillId="4" borderId="22" numFmtId="0" xfId="0" applyFont="1" applyFill="1" applyBorder="1" applyAlignment="1">
      <alignment horizontal="center" vertical="center"/>
    </xf>
    <xf fontId="16" fillId="0" borderId="20" numFmtId="0" xfId="1" applyFont="1" applyBorder="1" applyAlignment="1">
      <alignment vertical="center"/>
    </xf>
    <xf fontId="16" fillId="0" borderId="20" numFmtId="0" xfId="1" applyFont="1" applyBorder="1" applyAlignment="1">
      <alignment horizontal="left" vertical="center"/>
    </xf>
    <xf fontId="5" fillId="0" borderId="20" numFmtId="0" xfId="0" applyFont="1" applyBorder="1"/>
    <xf fontId="5" fillId="0" borderId="20" numFmtId="0" xfId="0" applyFont="1" applyBorder="1" applyAlignment="1">
      <alignment wrapText="1"/>
    </xf>
    <xf fontId="5" fillId="0" borderId="0" numFmtId="0" xfId="0" applyFont="1" applyAlignment="1">
      <alignment wrapText="1"/>
    </xf>
    <xf fontId="17" fillId="19" borderId="8" numFmtId="0" xfId="0" applyFont="1" applyFill="1" applyBorder="1" applyAlignment="1">
      <alignment horizontal="center" vertical="center" wrapText="1"/>
    </xf>
    <xf fontId="17" fillId="19" borderId="0" numFmtId="0" xfId="0" applyFont="1" applyFill="1" applyAlignment="1">
      <alignment horizontal="center" vertical="center" wrapText="1"/>
    </xf>
    <xf fontId="11" fillId="0" borderId="0" numFmtId="0" xfId="0" applyFont="1" applyAlignment="1">
      <alignment horizontal="center" vertical="center" wrapText="1"/>
    </xf>
    <xf fontId="5" fillId="4" borderId="0" numFmtId="0" xfId="0" applyFont="1" applyFill="1" applyAlignment="1">
      <alignment horizontal="left"/>
    </xf>
    <xf fontId="5" fillId="4" borderId="0" numFmtId="0" xfId="0" applyFont="1" applyFill="1"/>
    <xf fontId="5" fillId="4" borderId="0" numFmtId="0" xfId="0" applyFont="1" applyFill="1" applyAlignment="1">
      <alignment horizontal="center" vertical="center" wrapText="1"/>
    </xf>
    <xf fontId="4" fillId="20" borderId="1" numFmtId="0" xfId="0" applyFont="1" applyFill="1" applyBorder="1" applyAlignment="1">
      <alignment horizontal="center" vertical="center" wrapText="1"/>
    </xf>
    <xf fontId="18" fillId="0" borderId="23" numFmtId="0" xfId="0" applyFont="1" applyBorder="1" applyAlignment="1">
      <alignment horizontal="center" vertical="center" wrapText="1"/>
    </xf>
    <xf fontId="4" fillId="20" borderId="2" numFmtId="0" xfId="0" applyFont="1" applyFill="1" applyBorder="1" applyAlignment="1">
      <alignment horizontal="center" vertical="center" wrapText="1"/>
    </xf>
    <xf fontId="4" fillId="20" borderId="23" numFmtId="0" xfId="0" applyFont="1" applyFill="1" applyBorder="1" applyAlignment="1">
      <alignment horizontal="center" vertical="center" wrapText="1"/>
    </xf>
    <xf fontId="18" fillId="0" borderId="23" numFmtId="14" xfId="0" applyNumberFormat="1" applyFont="1" applyBorder="1" applyAlignment="1">
      <alignment horizontal="center" vertical="center" wrapText="1"/>
    </xf>
    <xf fontId="5" fillId="4" borderId="0" numFmtId="0" xfId="0" applyFont="1" applyFill="1" applyAlignment="1">
      <alignment vertical="center" wrapText="1"/>
    </xf>
    <xf fontId="5" fillId="0" borderId="0" numFmtId="0" xfId="0" applyFont="1" applyAlignment="1">
      <alignment vertical="center" wrapText="1"/>
    </xf>
    <xf fontId="4" fillId="4" borderId="0" numFmtId="0" xfId="0" applyFont="1" applyFill="1" applyAlignment="1">
      <alignment horizontal="center" vertical="center" wrapText="1"/>
    </xf>
    <xf fontId="18" fillId="4" borderId="0" numFmtId="0" xfId="0" applyFont="1" applyFill="1" applyAlignment="1">
      <alignment horizontal="center" vertical="center" wrapText="1"/>
    </xf>
    <xf fontId="5" fillId="21" borderId="12" numFmtId="0" xfId="0" applyFont="1" applyFill="1" applyBorder="1"/>
    <xf fontId="5" fillId="21" borderId="13" numFmtId="0" xfId="0" applyFont="1" applyFill="1" applyBorder="1"/>
    <xf fontId="5" fillId="21" borderId="13" numFmtId="0" xfId="0" applyFont="1" applyFill="1" applyBorder="1" applyAlignment="1">
      <alignment horizontal="center" vertical="center" wrapText="1"/>
    </xf>
    <xf fontId="5" fillId="21" borderId="14" numFmtId="0" xfId="0" applyFont="1" applyFill="1" applyBorder="1"/>
    <xf fontId="5" fillId="22" borderId="13" numFmtId="0" xfId="0" applyFont="1" applyFill="1" applyBorder="1"/>
    <xf fontId="5" fillId="22" borderId="13" numFmtId="0" xfId="0" applyFont="1" applyFill="1" applyBorder="1" applyAlignment="1">
      <alignment horizontal="center" vertical="center" wrapText="1"/>
    </xf>
    <xf fontId="5" fillId="22" borderId="14" numFmtId="0" xfId="0" applyFont="1" applyFill="1" applyBorder="1" applyAlignment="1">
      <alignment horizontal="center" vertical="center" wrapText="1"/>
    </xf>
    <xf fontId="5" fillId="23" borderId="12" numFmtId="0" xfId="0" applyFont="1" applyFill="1" applyBorder="1" applyAlignment="1">
      <alignment vertical="center" wrapText="1"/>
    </xf>
    <xf fontId="5" fillId="23" borderId="13" numFmtId="0" xfId="0" applyFont="1" applyFill="1" applyBorder="1" applyAlignment="1">
      <alignment vertical="center" wrapText="1"/>
    </xf>
    <xf fontId="5" fillId="23" borderId="14" numFmtId="0" xfId="0" applyFont="1" applyFill="1" applyBorder="1" applyAlignment="1">
      <alignment vertical="center" wrapText="1"/>
    </xf>
    <xf fontId="5" fillId="21" borderId="15" numFmtId="0" xfId="0" applyFont="1" applyFill="1" applyBorder="1"/>
    <xf fontId="19" fillId="10" borderId="24" numFmtId="0" xfId="0" applyFont="1" applyFill="1" applyBorder="1" applyAlignment="1">
      <alignment horizontal="left" vertical="center" wrapText="1"/>
    </xf>
    <xf fontId="20" fillId="4" borderId="25" numFmtId="0" xfId="0" applyFont="1" applyFill="1" applyBorder="1" applyAlignment="1">
      <alignment horizontal="center" vertical="center" wrapText="1"/>
    </xf>
    <xf fontId="12" fillId="21" borderId="0" numFmtId="0" xfId="0" applyFont="1" applyFill="1" applyAlignment="1" applyProtection="1">
      <alignment horizontal="center" vertical="center" wrapText="1"/>
      <protection locked="0"/>
    </xf>
    <xf fontId="5" fillId="21" borderId="0" numFmtId="0" xfId="0" applyFont="1" applyFill="1"/>
    <xf fontId="4" fillId="11" borderId="26" numFmtId="0" xfId="0" applyFont="1" applyFill="1" applyBorder="1" applyAlignment="1">
      <alignment horizontal="center" vertical="center" wrapText="1"/>
    </xf>
    <xf fontId="4" fillId="11" borderId="27" numFmtId="0" xfId="0" applyFont="1" applyFill="1" applyBorder="1" applyAlignment="1">
      <alignment horizontal="center" vertical="center" wrapText="1"/>
    </xf>
    <xf fontId="10" fillId="21" borderId="0" numFmtId="0" xfId="0" applyFont="1" applyFill="1"/>
    <xf fontId="10" fillId="21" borderId="16" numFmtId="0" xfId="0" applyFont="1" applyFill="1" applyBorder="1"/>
    <xf fontId="5" fillId="22" borderId="0" numFmtId="0" xfId="0" applyFont="1" applyFill="1"/>
    <xf fontId="5" fillId="22" borderId="28" numFmtId="0" xfId="0" applyFont="1" applyFill="1" applyBorder="1" applyAlignment="1">
      <alignment horizontal="center" wrapText="1"/>
    </xf>
    <xf fontId="19" fillId="24" borderId="20" numFmtId="0" xfId="0" applyFont="1" applyFill="1" applyBorder="1" applyAlignment="1">
      <alignment horizontal="center" vertical="center" wrapText="1"/>
    </xf>
    <xf fontId="21" fillId="24" borderId="20" numFmtId="0" xfId="0" applyFont="1" applyFill="1" applyBorder="1" applyAlignment="1">
      <alignment horizontal="center" vertical="center" wrapText="1"/>
    </xf>
    <xf fontId="5" fillId="22" borderId="16" numFmtId="0" xfId="0" applyFont="1" applyFill="1" applyBorder="1"/>
    <xf fontId="5" fillId="23" borderId="15" numFmtId="0" xfId="0" applyFont="1" applyFill="1" applyBorder="1" applyAlignment="1">
      <alignment vertical="center" wrapText="1"/>
    </xf>
    <xf fontId="5" fillId="23" borderId="0" numFmtId="0" xfId="0" applyFont="1" applyFill="1" applyAlignment="1">
      <alignment vertical="center" wrapText="1"/>
    </xf>
    <xf fontId="5" fillId="23" borderId="16" numFmtId="0" xfId="0" applyFont="1" applyFill="1" applyBorder="1" applyAlignment="1">
      <alignment vertical="center" wrapText="1"/>
    </xf>
    <xf fontId="5" fillId="25" borderId="29" numFmtId="0" xfId="0" applyFont="1" applyFill="1" applyBorder="1" applyAlignment="1">
      <alignment horizontal="left" vertical="center" wrapText="1"/>
    </xf>
    <xf fontId="5" fillId="4" borderId="30" numFmtId="0" xfId="0" applyFont="1" applyFill="1" applyBorder="1" applyAlignment="1">
      <alignment horizontal="center" vertical="center" wrapText="1"/>
    </xf>
    <xf fontId="5" fillId="25" borderId="20" numFmtId="0" xfId="0" applyFont="1" applyFill="1" applyBorder="1" applyAlignment="1">
      <alignment horizontal="left" vertical="center" wrapText="1"/>
    </xf>
    <xf fontId="5" fillId="21" borderId="16" numFmtId="0" xfId="0" applyFont="1" applyFill="1" applyBorder="1"/>
    <xf fontId="5" fillId="4" borderId="31" numFmtId="0" xfId="0" applyFont="1" applyFill="1" applyBorder="1" applyAlignment="1">
      <alignment horizontal="left" wrapText="1"/>
    </xf>
    <xf fontId="5" fillId="4" borderId="32" numFmtId="0" xfId="0" applyFont="1" applyFill="1" applyBorder="1" applyAlignment="1">
      <alignment horizontal="left"/>
    </xf>
    <xf fontId="5" fillId="25" borderId="20" numFmtId="0" xfId="0" applyFont="1" applyFill="1" applyBorder="1" applyAlignment="1">
      <alignment horizontal="center" vertical="center" wrapText="1"/>
    </xf>
    <xf fontId="5" fillId="4" borderId="20" numFmtId="0" xfId="0" applyFont="1" applyFill="1" applyBorder="1" applyAlignment="1">
      <alignment horizontal="center" vertical="center" wrapText="1"/>
    </xf>
    <xf fontId="5" fillId="26" borderId="20" numFmtId="0" xfId="0" applyFont="1" applyFill="1" applyBorder="1" applyAlignment="1">
      <alignment horizontal="center" vertical="center" wrapText="1"/>
    </xf>
    <xf fontId="5" fillId="22" borderId="0" numFmtId="0" xfId="0" applyFont="1" applyFill="1" applyAlignment="1">
      <alignment wrapText="1"/>
    </xf>
    <xf fontId="22" fillId="25" borderId="20" numFmtId="0" xfId="0" applyFont="1" applyFill="1" applyBorder="1" applyAlignment="1">
      <alignment horizontal="center" vertical="center" wrapText="1"/>
    </xf>
    <xf fontId="5" fillId="25" borderId="29" numFmtId="0" xfId="0" applyFont="1" applyFill="1" applyBorder="1" applyAlignment="1">
      <alignment horizontal="left" vertical="center"/>
    </xf>
    <xf fontId="5" fillId="21" borderId="0" numFmtId="0" xfId="0" applyFont="1" applyFill="1" applyAlignment="1" applyProtection="1">
      <alignment vertical="center" wrapText="1"/>
      <protection locked="0"/>
    </xf>
    <xf fontId="4" fillId="27" borderId="20" numFmtId="0" xfId="0" applyFont="1" applyFill="1" applyBorder="1" applyAlignment="1">
      <alignment horizontal="left" vertical="center" wrapText="1"/>
    </xf>
    <xf fontId="20" fillId="4" borderId="20" numFmtId="0" xfId="0" applyFont="1" applyFill="1" applyBorder="1" applyAlignment="1">
      <alignment horizontal="center" vertical="center" wrapText="1"/>
    </xf>
    <xf fontId="4" fillId="28" borderId="20" numFmtId="0" xfId="0" applyFont="1" applyFill="1" applyBorder="1" applyAlignment="1">
      <alignment horizontal="left" vertical="center" wrapText="1"/>
    </xf>
    <xf fontId="5" fillId="29" borderId="20" numFmtId="0" xfId="0" applyFont="1" applyFill="1" applyBorder="1" applyAlignment="1" applyProtection="1">
      <alignment horizontal="left" vertical="center" wrapText="1"/>
      <protection locked="0"/>
    </xf>
    <xf fontId="4" fillId="30" borderId="20" numFmtId="0" xfId="0" applyFont="1" applyFill="1" applyBorder="1" applyAlignment="1">
      <alignment horizontal="left" vertical="center" wrapText="1"/>
    </xf>
    <xf fontId="5" fillId="29" borderId="20" numFmtId="0" xfId="0" applyFont="1" applyFill="1" applyBorder="1" applyAlignment="1" applyProtection="1">
      <alignment horizontal="center" vertical="center" wrapText="1"/>
      <protection locked="0"/>
    </xf>
    <xf fontId="5" fillId="26" borderId="20" numFmtId="0" xfId="0" applyFont="1" applyFill="1" applyBorder="1" applyAlignment="1">
      <alignment horizontal="center"/>
    </xf>
    <xf fontId="23" fillId="18" borderId="1" numFmtId="0" xfId="0" applyFont="1" applyFill="1" applyBorder="1" applyAlignment="1">
      <alignment horizontal="center" vertical="center" wrapText="1"/>
    </xf>
    <xf fontId="23" fillId="18" borderId="3" numFmtId="0" xfId="0" applyFont="1" applyFill="1" applyBorder="1" applyAlignment="1">
      <alignment horizontal="center" vertical="center" wrapText="1"/>
    </xf>
    <xf fontId="5" fillId="4" borderId="30" numFmtId="0" xfId="0" applyFont="1" applyFill="1" applyBorder="1" applyAlignment="1">
      <alignment horizontal="center"/>
    </xf>
    <xf fontId="5" fillId="21" borderId="0" numFmtId="0" xfId="0" applyFont="1" applyFill="1" applyAlignment="1">
      <alignment horizontal="center" vertical="center" wrapText="1"/>
    </xf>
    <xf fontId="5" fillId="25" borderId="22" numFmtId="0" xfId="0" applyFont="1" applyFill="1" applyBorder="1" applyAlignment="1">
      <alignment horizontal="left" vertical="center" wrapText="1"/>
    </xf>
    <xf fontId="12" fillId="4" borderId="22" numFmtId="0" xfId="0" applyFont="1" applyFill="1" applyBorder="1" applyAlignment="1">
      <alignment horizontal="center" vertical="center" wrapText="1"/>
    </xf>
    <xf fontId="5" fillId="21" borderId="16" numFmtId="0" xfId="0" applyFont="1" applyFill="1" applyBorder="1" applyAlignment="1">
      <alignment horizontal="center" vertical="center" wrapText="1"/>
    </xf>
    <xf fontId="5" fillId="22" borderId="0" numFmtId="0" xfId="0" applyFont="1" applyFill="1" applyAlignment="1">
      <alignment horizontal="center" vertical="center" wrapText="1"/>
    </xf>
    <xf fontId="5" fillId="25" borderId="20" numFmtId="0" xfId="0" applyFont="1" applyFill="1" applyBorder="1" applyAlignment="1">
      <alignment horizontal="right" vertical="center" wrapText="1"/>
    </xf>
    <xf fontId="12" fillId="25" borderId="29" numFmtId="0" xfId="0" applyFont="1" applyFill="1" applyBorder="1" applyAlignment="1">
      <alignment horizontal="left" vertical="center" wrapText="1"/>
    </xf>
    <xf fontId="24" fillId="25" borderId="33" numFmtId="0" xfId="0" applyFont="1" applyFill="1" applyBorder="1" applyAlignment="1">
      <alignment horizontal="left" vertical="center"/>
    </xf>
    <xf fontId="5" fillId="4" borderId="34" numFmtId="0" xfId="0" applyFont="1" applyFill="1" applyBorder="1" applyAlignment="1">
      <alignment horizontal="center"/>
    </xf>
    <xf fontId="5" fillId="4" borderId="34" numFmtId="0" xfId="0" applyFont="1" applyFill="1" applyBorder="1" applyAlignment="1">
      <alignment horizontal="center" vertical="center"/>
    </xf>
    <xf fontId="4" fillId="28" borderId="22" numFmtId="0" xfId="0" applyFont="1" applyFill="1" applyBorder="1" applyAlignment="1">
      <alignment horizontal="left" vertical="center" wrapText="1"/>
    </xf>
    <xf fontId="5" fillId="29" borderId="22" numFmtId="0" xfId="0" applyFont="1" applyFill="1" applyBorder="1" applyAlignment="1" applyProtection="1">
      <alignment horizontal="center" vertical="center" wrapText="1"/>
      <protection locked="0"/>
    </xf>
    <xf fontId="5" fillId="21" borderId="28" numFmtId="0" xfId="0" applyFont="1" applyFill="1" applyBorder="1" applyAlignment="1">
      <alignment horizontal="center"/>
    </xf>
    <xf fontId="5" fillId="4" borderId="35" numFmtId="0" xfId="0" applyFont="1" applyFill="1" applyBorder="1" applyAlignment="1">
      <alignment horizontal="left" vertical="center" wrapText="1"/>
    </xf>
    <xf fontId="5" fillId="4" borderId="36" numFmtId="0" xfId="0" applyFont="1" applyFill="1" applyBorder="1" applyAlignment="1">
      <alignment horizontal="left" vertical="center" wrapText="1"/>
    </xf>
    <xf fontId="5" fillId="4" borderId="37" numFmtId="0" xfId="0" applyFont="1" applyFill="1" applyBorder="1" applyAlignment="1">
      <alignment horizontal="left" vertical="center" wrapText="1"/>
    </xf>
    <xf fontId="5" fillId="31" borderId="20" numFmtId="0" xfId="0" applyFont="1" applyFill="1" applyBorder="1" applyAlignment="1">
      <alignment horizontal="center" vertical="center" wrapText="1"/>
    </xf>
    <xf fontId="4" fillId="18" borderId="20" numFmtId="0" xfId="0" applyFont="1" applyFill="1" applyBorder="1" applyAlignment="1">
      <alignment horizontal="left" vertical="center" wrapText="1"/>
    </xf>
    <xf fontId="5" fillId="32" borderId="20" numFmtId="0" xfId="0" applyFont="1" applyFill="1" applyBorder="1" applyAlignment="1" applyProtection="1">
      <alignment horizontal="center" vertical="center" wrapText="1"/>
      <protection locked="0"/>
    </xf>
    <xf fontId="5" fillId="4" borderId="38" numFmtId="0" xfId="0" applyFont="1" applyFill="1" applyBorder="1" applyAlignment="1">
      <alignment horizontal="left" vertical="center" wrapText="1"/>
    </xf>
    <xf fontId="5" fillId="4" borderId="28" numFmtId="0" xfId="0" applyFont="1" applyFill="1" applyBorder="1" applyAlignment="1">
      <alignment horizontal="left" vertical="center" wrapText="1"/>
    </xf>
    <xf fontId="5" fillId="4" borderId="39" numFmtId="0" xfId="0" applyFont="1" applyFill="1" applyBorder="1" applyAlignment="1">
      <alignment horizontal="left" vertical="center" wrapText="1"/>
    </xf>
    <xf fontId="5" fillId="21" borderId="18" numFmtId="0" xfId="0" applyFont="1" applyFill="1" applyBorder="1" applyAlignment="1">
      <alignment horizontal="center" vertical="center" wrapText="1"/>
    </xf>
    <xf fontId="5" fillId="21" borderId="19" numFmtId="0" xfId="0" applyFont="1" applyFill="1" applyBorder="1" applyAlignment="1">
      <alignment horizontal="center" vertical="center" wrapText="1"/>
    </xf>
    <xf fontId="5" fillId="15" borderId="12" numFmtId="0" xfId="0" applyFont="1" applyFill="1" applyBorder="1"/>
    <xf fontId="5" fillId="15" borderId="13" numFmtId="0" xfId="0" applyFont="1" applyFill="1" applyBorder="1"/>
    <xf fontId="5" fillId="15" borderId="14" numFmtId="0" xfId="0" applyFont="1" applyFill="1" applyBorder="1"/>
    <xf fontId="5" fillId="13" borderId="12" numFmtId="0" xfId="0" applyFont="1" applyFill="1" applyBorder="1"/>
    <xf fontId="5" fillId="13" borderId="13" numFmtId="0" xfId="0" applyFont="1" applyFill="1" applyBorder="1"/>
    <xf fontId="5" fillId="13" borderId="14" numFmtId="0" xfId="0" applyFont="1" applyFill="1" applyBorder="1"/>
    <xf fontId="25" fillId="4" borderId="0" numFmtId="0" xfId="0" applyFont="1" applyFill="1" applyAlignment="1" applyProtection="1">
      <alignment vertical="center"/>
      <protection locked="0"/>
    </xf>
    <xf fontId="5" fillId="4" borderId="40" numFmtId="0" xfId="0" applyFont="1" applyFill="1" applyBorder="1"/>
    <xf fontId="5" fillId="4" borderId="16" numFmtId="0" xfId="0" applyFont="1" applyFill="1" applyBorder="1"/>
    <xf fontId="5" fillId="25" borderId="20" numFmtId="0" xfId="0" applyFont="1" applyFill="1" applyBorder="1" applyAlignment="1">
      <alignment horizontal="left" wrapText="1"/>
    </xf>
    <xf fontId="5" fillId="15" borderId="15" numFmtId="0" xfId="0" applyFont="1" applyFill="1" applyBorder="1"/>
    <xf fontId="4" fillId="33" borderId="20" numFmtId="0" xfId="0" applyFont="1" applyFill="1" applyBorder="1" applyAlignment="1">
      <alignment horizontal="center" vertical="center" wrapText="1"/>
    </xf>
    <xf fontId="5" fillId="15" borderId="16" numFmtId="0" xfId="0" applyFont="1" applyFill="1" applyBorder="1"/>
    <xf fontId="5" fillId="25" borderId="21" numFmtId="0" xfId="0" applyFont="1" applyFill="1" applyBorder="1" applyAlignment="1">
      <alignment horizontal="right" vertical="center" wrapText="1"/>
    </xf>
    <xf fontId="5" fillId="13" borderId="15" numFmtId="0" xfId="0" applyFont="1" applyFill="1" applyBorder="1"/>
    <xf fontId="5" fillId="13" borderId="0" numFmtId="0" xfId="0" applyFont="1" applyFill="1"/>
    <xf fontId="5" fillId="13" borderId="16" numFmtId="0" xfId="0" applyFont="1" applyFill="1" applyBorder="1"/>
    <xf fontId="26" fillId="34" borderId="5" numFmtId="0" xfId="0" applyFont="1" applyFill="1" applyBorder="1" applyAlignment="1">
      <alignment horizontal="center" vertical="center" wrapText="1"/>
    </xf>
    <xf fontId="26" fillId="34" borderId="7" numFmtId="0" xfId="0" applyFont="1" applyFill="1" applyBorder="1" applyAlignment="1">
      <alignment horizontal="center" vertical="center" wrapText="1"/>
    </xf>
    <xf fontId="19" fillId="34" borderId="41" numFmtId="0" xfId="0" applyFont="1" applyFill="1" applyBorder="1" applyAlignment="1">
      <alignment horizontal="center" vertical="center" wrapText="1"/>
    </xf>
    <xf fontId="26" fillId="34" borderId="42" numFmtId="0" xfId="0" applyFont="1" applyFill="1" applyBorder="1" applyAlignment="1">
      <alignment horizontal="center" vertical="center" wrapText="1"/>
    </xf>
    <xf fontId="5" fillId="0" borderId="20" numFmtId="0" xfId="0" applyFont="1" applyBorder="1" applyAlignment="1">
      <alignment vertical="center" wrapText="1"/>
    </xf>
    <xf fontId="21" fillId="23" borderId="24" numFmtId="0" xfId="0" applyFont="1" applyFill="1" applyBorder="1" applyAlignment="1">
      <alignment horizontal="left" vertical="center" wrapText="1"/>
    </xf>
    <xf fontId="27" fillId="4" borderId="25" numFmtId="0" xfId="0" applyFont="1" applyFill="1" applyBorder="1" applyAlignment="1" applyProtection="1">
      <alignment horizontal="center" vertical="center" wrapText="1"/>
      <protection locked="0"/>
    </xf>
    <xf fontId="12" fillId="13" borderId="15" numFmtId="0" xfId="0" applyFont="1" applyFill="1" applyBorder="1"/>
    <xf fontId="19" fillId="35" borderId="5" numFmtId="0" xfId="0" applyFont="1" applyFill="1" applyBorder="1" applyAlignment="1">
      <alignment horizontal="center" vertical="center" wrapText="1"/>
    </xf>
    <xf fontId="19" fillId="35" borderId="7" numFmtId="0" xfId="0" applyFont="1" applyFill="1" applyBorder="1" applyAlignment="1">
      <alignment horizontal="center" vertical="center" wrapText="1"/>
    </xf>
    <xf fontId="5" fillId="0" borderId="24" numFmtId="0" xfId="0" applyFont="1" applyBorder="1" applyAlignment="1">
      <alignment vertical="center" wrapText="1"/>
    </xf>
    <xf fontId="27" fillId="4" borderId="25" numFmtId="0" xfId="0" applyFont="1" applyFill="1" applyBorder="1" applyAlignment="1" applyProtection="1">
      <alignment vertical="center" wrapText="1"/>
      <protection locked="0"/>
    </xf>
    <xf fontId="5" fillId="0" borderId="29" numFmtId="0" xfId="0" applyFont="1" applyBorder="1" applyAlignment="1">
      <alignment vertical="center" wrapText="1"/>
    </xf>
    <xf fontId="4" fillId="18" borderId="33" numFmtId="0" xfId="0" applyFont="1" applyFill="1" applyBorder="1" applyAlignment="1">
      <alignment horizontal="left" vertical="center" wrapText="1"/>
    </xf>
    <xf fontId="5" fillId="32" borderId="34" numFmtId="0" xfId="0" applyFont="1" applyFill="1" applyBorder="1" applyAlignment="1" applyProtection="1">
      <alignment horizontal="center" vertical="center" wrapText="1"/>
      <protection locked="0"/>
    </xf>
    <xf fontId="5" fillId="0" borderId="29" numFmtId="0" xfId="0" applyFont="1" applyBorder="1" applyAlignment="1">
      <alignment vertical="center"/>
    </xf>
    <xf fontId="27" fillId="4" borderId="30" numFmtId="0" xfId="0" applyFont="1" applyFill="1" applyBorder="1" applyAlignment="1" applyProtection="1">
      <alignment vertical="center"/>
      <protection locked="0"/>
    </xf>
    <xf fontId="5" fillId="23" borderId="0" numFmtId="0" xfId="0" applyFont="1" applyFill="1"/>
    <xf fontId="5" fillId="4" borderId="33" numFmtId="0" xfId="0" applyFont="1" applyFill="1" applyBorder="1"/>
    <xf fontId="20" fillId="4" borderId="34" numFmtId="0" xfId="0" applyFont="1" applyFill="1" applyBorder="1" applyAlignment="1">
      <alignment horizontal="left" vertical="center"/>
    </xf>
    <xf fontId="2" fillId="36" borderId="20" numFmtId="0" xfId="2" applyFont="1" applyFill="1" applyBorder="1" applyAlignment="1">
      <alignment horizontal="center" vertical="center" wrapText="1"/>
    </xf>
    <xf fontId="5" fillId="0" borderId="20" numFmtId="0" xfId="0" applyFont="1" applyBorder="1" applyAlignment="1">
      <alignment vertical="center"/>
    </xf>
    <xf fontId="5" fillId="4" borderId="33" numFmtId="0" xfId="0" applyFont="1" applyFill="1" applyBorder="1" applyAlignment="1">
      <alignment vertical="center"/>
    </xf>
    <xf fontId="24" fillId="25" borderId="20" numFmtId="0" xfId="0" applyFont="1" applyFill="1" applyBorder="1" applyAlignment="1">
      <alignment horizontal="left" wrapText="1"/>
    </xf>
    <xf fontId="4" fillId="37" borderId="20" numFmtId="0" xfId="0" applyFont="1" applyFill="1" applyBorder="1" applyAlignment="1">
      <alignment horizontal="left" vertical="center" wrapText="1"/>
    </xf>
    <xf fontId="5" fillId="23" borderId="16" numFmtId="0" xfId="0" applyFont="1" applyFill="1" applyBorder="1"/>
    <xf fontId="4" fillId="38" borderId="43" numFmtId="0" xfId="0" applyFont="1" applyFill="1" applyBorder="1" applyAlignment="1">
      <alignment horizontal="center" vertical="center"/>
    </xf>
    <xf fontId="4" fillId="38" borderId="44" numFmtId="0" xfId="0" applyFont="1" applyFill="1" applyBorder="1" applyAlignment="1">
      <alignment horizontal="center" vertical="center"/>
    </xf>
    <xf fontId="28" fillId="24" borderId="5" numFmtId="0" xfId="0" applyFont="1" applyFill="1" applyBorder="1" applyAlignment="1">
      <alignment horizontal="center" vertical="center"/>
    </xf>
    <xf fontId="28" fillId="24" borderId="7" numFmtId="0" xfId="0" applyFont="1" applyFill="1" applyBorder="1" applyAlignment="1">
      <alignment horizontal="center" vertical="center"/>
    </xf>
    <xf fontId="5" fillId="4" borderId="13" numFmtId="0" xfId="0" applyFont="1" applyFill="1" applyBorder="1"/>
    <xf fontId="5" fillId="23" borderId="15" numFmtId="0" xfId="0" applyFont="1" applyFill="1" applyBorder="1"/>
    <xf fontId="5" fillId="4" borderId="20" numFmtId="0" xfId="0" applyFont="1" applyFill="1" applyBorder="1"/>
    <xf fontId="28" fillId="24" borderId="9" numFmtId="0" xfId="0" applyFont="1" applyFill="1" applyBorder="1" applyAlignment="1">
      <alignment horizontal="center" vertical="center"/>
    </xf>
    <xf fontId="28" fillId="24" borderId="11" numFmtId="0" xfId="0" applyFont="1" applyFill="1" applyBorder="1" applyAlignment="1">
      <alignment horizontal="center" vertical="center"/>
    </xf>
    <xf fontId="5" fillId="15" borderId="0" numFmtId="0" xfId="0" applyFont="1" applyFill="1"/>
    <xf fontId="5" fillId="25" borderId="20" numFmtId="0" xfId="0" applyFont="1" applyFill="1" applyBorder="1" applyAlignment="1">
      <alignment horizontal="left" vertical="center"/>
    </xf>
    <xf fontId="26" fillId="34" borderId="45" numFmtId="0" xfId="0" applyFont="1" applyFill="1" applyBorder="1" applyAlignment="1">
      <alignment horizontal="center" vertical="center" wrapText="1"/>
    </xf>
    <xf fontId="26" fillId="34" borderId="46" numFmtId="0" xfId="0" applyFont="1" applyFill="1" applyBorder="1" applyAlignment="1">
      <alignment horizontal="center" vertical="center" wrapText="1"/>
    </xf>
    <xf fontId="26" fillId="34" borderId="47" numFmtId="0" xfId="0" applyFont="1" applyFill="1" applyBorder="1" applyAlignment="1">
      <alignment horizontal="center" vertical="center" wrapText="1"/>
    </xf>
    <xf fontId="5" fillId="4" borderId="16" numFmtId="0" xfId="0" applyFont="1" applyFill="1" applyBorder="1" applyAlignment="1">
      <alignment horizontal="center" vertical="center" wrapText="1"/>
    </xf>
    <xf fontId="4" fillId="39" borderId="20" numFmtId="0" xfId="0" applyFont="1" applyFill="1" applyBorder="1" applyAlignment="1">
      <alignment horizontal="left" vertical="center" wrapText="1"/>
    </xf>
    <xf fontId="29" fillId="34" borderId="8" numFmtId="0" xfId="0" applyFont="1" applyFill="1" applyBorder="1" applyAlignment="1">
      <alignment horizontal="center" vertical="center" wrapText="1"/>
    </xf>
    <xf fontId="29" fillId="34" borderId="0" numFmtId="0" xfId="0" applyFont="1" applyFill="1" applyAlignment="1">
      <alignment horizontal="center" vertical="center" wrapText="1"/>
    </xf>
    <xf fontId="29" fillId="34" borderId="4" numFmtId="0" xfId="0" applyFont="1" applyFill="1" applyBorder="1" applyAlignment="1">
      <alignment horizontal="center" vertical="center" wrapText="1"/>
    </xf>
    <xf fontId="5" fillId="0" borderId="24" numFmtId="0" xfId="0" applyFont="1" applyBorder="1" applyAlignment="1">
      <alignment horizontal="center" vertical="center" wrapText="1"/>
    </xf>
    <xf fontId="5" fillId="0" borderId="48" numFmtId="0" xfId="0" applyFont="1" applyBorder="1" applyAlignment="1">
      <alignment horizontal="center" vertical="center" wrapText="1"/>
    </xf>
    <xf fontId="25" fillId="4" borderId="16" numFmtId="0" xfId="0" applyFont="1" applyFill="1" applyBorder="1" applyAlignment="1" applyProtection="1">
      <alignment vertical="center"/>
      <protection locked="0"/>
    </xf>
    <xf fontId="5" fillId="0" borderId="29" numFmtId="0" xfId="0" applyFont="1" applyBorder="1" applyAlignment="1">
      <alignment horizontal="center" vertical="center"/>
    </xf>
    <xf fontId="5" fillId="0" borderId="20" numFmtId="0" xfId="0" applyFont="1" applyBorder="1" applyAlignment="1">
      <alignment horizontal="center" vertical="center"/>
    </xf>
    <xf fontId="12" fillId="25" borderId="20" numFmtId="0" xfId="0" applyFont="1" applyFill="1" applyBorder="1" applyAlignment="1">
      <alignment horizontal="left" vertical="center"/>
    </xf>
    <xf fontId="4" fillId="4" borderId="0" numFmtId="0" xfId="0" applyFont="1" applyFill="1" applyAlignment="1">
      <alignment horizontal="center" vertical="center"/>
    </xf>
    <xf fontId="5" fillId="4" borderId="33" numFmtId="0" xfId="0" applyFont="1" applyFill="1" applyBorder="1" applyAlignment="1">
      <alignment horizontal="center" vertical="center"/>
    </xf>
    <xf fontId="5" fillId="4" borderId="49" numFmtId="0" xfId="0" applyFont="1" applyFill="1" applyBorder="1" applyAlignment="1">
      <alignment horizontal="center" vertical="center"/>
    </xf>
    <xf fontId="24" fillId="25" borderId="20" numFmtId="0" xfId="0" applyFont="1" applyFill="1" applyBorder="1" applyAlignment="1">
      <alignment horizontal="center" vertical="center" wrapText="1"/>
    </xf>
    <xf fontId="2" fillId="0" borderId="20" numFmtId="0" xfId="2" applyFont="1" applyBorder="1" applyAlignment="1">
      <alignment horizontal="center" vertical="center" wrapText="1"/>
    </xf>
    <xf fontId="5" fillId="4" borderId="0" numFmtId="0" xfId="0" applyFont="1" applyFill="1" applyAlignment="1">
      <alignment horizontal="center" vertical="center"/>
    </xf>
    <xf fontId="24" fillId="25" borderId="20" numFmtId="0" xfId="0" applyFont="1" applyFill="1" applyBorder="1" applyAlignment="1">
      <alignment horizontal="left" vertical="center"/>
    </xf>
    <xf fontId="25" fillId="15" borderId="13" numFmtId="0" xfId="0" applyFont="1" applyFill="1" applyBorder="1" applyAlignment="1" applyProtection="1">
      <alignment vertical="center" wrapText="1"/>
      <protection locked="0"/>
    </xf>
    <xf fontId="5" fillId="15" borderId="13" numFmtId="0" xfId="0" applyFont="1" applyFill="1" applyBorder="1" applyAlignment="1">
      <alignment horizontal="center" vertical="center"/>
    </xf>
    <xf fontId="11" fillId="14" borderId="24" numFmtId="0" xfId="0" applyFont="1" applyFill="1" applyBorder="1" applyAlignment="1">
      <alignment vertical="center" wrapText="1"/>
    </xf>
    <xf fontId="19" fillId="14" borderId="25" numFmtId="0" xfId="0" applyFont="1" applyFill="1" applyBorder="1" applyAlignment="1">
      <alignment vertical="center" wrapText="1"/>
    </xf>
    <xf fontId="21" fillId="38" borderId="20" numFmtId="0" xfId="0" applyFont="1" applyFill="1" applyBorder="1" applyAlignment="1">
      <alignment horizontal="left" vertical="center" wrapText="1"/>
    </xf>
    <xf fontId="19" fillId="14" borderId="41" numFmtId="0" xfId="0" applyFont="1" applyFill="1" applyBorder="1" applyAlignment="1">
      <alignment horizontal="center" vertical="center" wrapText="1"/>
    </xf>
    <xf fontId="19" fillId="14" borderId="42" numFmtId="0" xfId="0" applyFont="1" applyFill="1" applyBorder="1" applyAlignment="1">
      <alignment horizontal="center" vertical="center" wrapText="1"/>
    </xf>
    <xf fontId="25" fillId="15" borderId="0" numFmtId="0" xfId="0" applyFont="1" applyFill="1" applyAlignment="1" applyProtection="1">
      <alignment vertical="center"/>
      <protection locked="0"/>
    </xf>
    <xf fontId="5" fillId="15" borderId="0" numFmtId="0" xfId="0" applyFont="1" applyFill="1" applyAlignment="1">
      <alignment wrapText="1"/>
    </xf>
    <xf fontId="5" fillId="0" borderId="20" numFmtId="0" xfId="0" applyFont="1" applyBorder="1" applyAlignment="1">
      <alignment horizontal="left" vertical="center"/>
    </xf>
    <xf fontId="27" fillId="4" borderId="30" numFmtId="0" xfId="0" applyFont="1" applyFill="1" applyBorder="1" applyAlignment="1" applyProtection="1">
      <alignment horizontal="center" vertical="center" wrapText="1"/>
      <protection locked="0"/>
    </xf>
    <xf fontId="27" fillId="0" borderId="30" numFmtId="0" xfId="0" applyFont="1" applyBorder="1" applyAlignment="1" applyProtection="1">
      <alignment horizontal="center" vertical="center" wrapText="1"/>
      <protection locked="0"/>
    </xf>
    <xf fontId="5" fillId="15" borderId="0" numFmtId="0" xfId="0" applyFont="1" applyFill="1" applyAlignment="1">
      <alignment horizontal="center" vertical="center" wrapText="1"/>
    </xf>
    <xf fontId="20" fillId="4" borderId="34" numFmtId="0" xfId="0" applyFont="1" applyFill="1" applyBorder="1" applyAlignment="1">
      <alignment horizontal="center" vertical="center" wrapText="1"/>
    </xf>
    <xf fontId="25" fillId="15" borderId="0" numFmtId="0" xfId="0" applyFont="1" applyFill="1" applyAlignment="1">
      <alignment wrapText="1"/>
    </xf>
    <xf fontId="4" fillId="33" borderId="43" numFmtId="0" xfId="0" applyFont="1" applyFill="1" applyBorder="1" applyAlignment="1">
      <alignment horizontal="center" vertical="center" wrapText="1"/>
    </xf>
    <xf fontId="4" fillId="33" borderId="44" numFmtId="0" xfId="0" applyFont="1" applyFill="1" applyBorder="1" applyAlignment="1">
      <alignment horizontal="center" vertical="center" wrapText="1"/>
    </xf>
    <xf fontId="4" fillId="12" borderId="20" numFmtId="0" xfId="0" applyFont="1" applyFill="1" applyBorder="1" applyAlignment="1">
      <alignment horizontal="left" vertical="center" wrapText="1"/>
    </xf>
    <xf fontId="4" fillId="14" borderId="50" numFmtId="0" xfId="0" applyFont="1" applyFill="1" applyBorder="1" applyAlignment="1">
      <alignment horizontal="center" vertical="center" wrapText="1"/>
    </xf>
    <xf fontId="11" fillId="14" borderId="51" numFmtId="0" xfId="0" applyFont="1" applyFill="1" applyBorder="1" applyAlignment="1">
      <alignment vertical="center" wrapText="1"/>
    </xf>
    <xf fontId="19" fillId="14" borderId="52" numFmtId="0" xfId="0" applyFont="1" applyFill="1" applyBorder="1" applyAlignment="1">
      <alignment horizontal="center" vertical="center" wrapText="1"/>
    </xf>
    <xf fontId="5" fillId="0" borderId="29" numFmtId="0" xfId="0" applyFont="1" applyBorder="1" applyAlignment="1">
      <alignment horizontal="center" vertical="center" wrapText="1"/>
    </xf>
    <xf fontId="20" fillId="4" borderId="30" numFmtId="0" xfId="0" applyFont="1" applyFill="1" applyBorder="1" applyAlignment="1">
      <alignment horizontal="center" vertical="center" wrapText="1"/>
    </xf>
    <xf fontId="19" fillId="35" borderId="41" numFmtId="0" xfId="0" applyFont="1" applyFill="1" applyBorder="1" applyAlignment="1">
      <alignment horizontal="center" vertical="center" wrapText="1"/>
    </xf>
    <xf fontId="19" fillId="35" borderId="42" numFmtId="0" xfId="0" applyFont="1" applyFill="1" applyBorder="1" applyAlignment="1">
      <alignment horizontal="center" vertical="center" wrapText="1"/>
    </xf>
    <xf fontId="27" fillId="4" borderId="30" numFmtId="0" xfId="0" applyFont="1" applyFill="1" applyBorder="1" applyAlignment="1" applyProtection="1">
      <alignment horizontal="center" vertical="center"/>
      <protection locked="0"/>
    </xf>
    <xf fontId="5" fillId="0" borderId="29" numFmtId="0" xfId="0" applyFont="1" applyBorder="1" applyAlignment="1">
      <alignment horizontal="left" vertical="center" wrapText="1"/>
    </xf>
    <xf fontId="27" fillId="4" borderId="34" numFmtId="0" xfId="0" applyFont="1" applyFill="1" applyBorder="1" applyAlignment="1" applyProtection="1">
      <alignment horizontal="center" vertical="center"/>
      <protection locked="0"/>
    </xf>
    <xf fontId="5" fillId="4" borderId="33" numFmtId="0" xfId="0" applyFont="1" applyFill="1" applyBorder="1" applyAlignment="1">
      <alignment vertical="center" wrapText="1"/>
    </xf>
    <xf fontId="5" fillId="0" borderId="29" numFmtId="0" xfId="0" applyFont="1" applyBorder="1" applyAlignment="1">
      <alignment horizontal="left" vertical="center"/>
    </xf>
    <xf fontId="4" fillId="33" borderId="17" numFmtId="0" xfId="0" applyFont="1" applyFill="1" applyBorder="1" applyAlignment="1">
      <alignment horizontal="center" vertical="center" wrapText="1"/>
    </xf>
    <xf fontId="4" fillId="33" borderId="19" numFmtId="0" xfId="0" applyFont="1" applyFill="1" applyBorder="1" applyAlignment="1">
      <alignment horizontal="center" vertical="center" wrapText="1"/>
    </xf>
    <xf fontId="5" fillId="4" borderId="33" numFmtId="0" xfId="0" applyFont="1" applyFill="1" applyBorder="1" applyAlignment="1">
      <alignment horizontal="left" vertical="center"/>
    </xf>
    <xf fontId="24" fillId="25" borderId="20" numFmtId="0" xfId="0" applyFont="1" applyFill="1" applyBorder="1" applyAlignment="1">
      <alignment horizontal="center"/>
    </xf>
    <xf fontId="5" fillId="25" borderId="20" numFmtId="0" xfId="0" applyFont="1" applyFill="1" applyBorder="1" applyAlignment="1">
      <alignment horizontal="center" vertical="center"/>
    </xf>
    <xf fontId="5" fillId="40" borderId="26" numFmtId="0" xfId="0" applyFont="1" applyFill="1" applyBorder="1" applyAlignment="1">
      <alignment horizontal="center" vertical="center" wrapText="1"/>
    </xf>
    <xf fontId="5" fillId="40" borderId="27" numFmtId="0" xfId="0" applyFont="1" applyFill="1" applyBorder="1" applyAlignment="1">
      <alignment horizontal="center" vertical="center" wrapText="1"/>
    </xf>
    <xf fontId="4" fillId="25" borderId="20" numFmtId="0" xfId="0" applyFont="1" applyFill="1" applyBorder="1" applyAlignment="1">
      <alignment horizontal="center" vertical="center" wrapText="1"/>
    </xf>
    <xf fontId="24" fillId="25" borderId="20" numFmtId="0" xfId="0" applyFont="1" applyFill="1" applyBorder="1" applyAlignment="1">
      <alignment horizontal="center" vertical="center"/>
    </xf>
    <xf fontId="5" fillId="13" borderId="12" numFmtId="0" xfId="0" applyFont="1" applyFill="1" applyBorder="1" applyAlignment="1">
      <alignment wrapText="1"/>
    </xf>
    <xf fontId="25" fillId="15" borderId="0" numFmtId="0" xfId="0" applyFont="1" applyFill="1" applyAlignment="1">
      <alignment horizontal="left" vertical="center" wrapText="1"/>
    </xf>
    <xf fontId="5" fillId="13" borderId="15" numFmtId="0" xfId="0" applyFont="1" applyFill="1" applyBorder="1" applyAlignment="1">
      <alignment wrapText="1"/>
    </xf>
    <xf fontId="19" fillId="35" borderId="51" numFmtId="0" xfId="0" applyFont="1" applyFill="1" applyBorder="1" applyAlignment="1">
      <alignment horizontal="center" vertical="center"/>
    </xf>
    <xf fontId="19" fillId="35" borderId="53" numFmtId="0" xfId="0" applyFont="1" applyFill="1" applyBorder="1" applyAlignment="1">
      <alignment horizontal="center" vertical="center"/>
    </xf>
    <xf fontId="12" fillId="25" borderId="20" numFmtId="0" xfId="0" applyFont="1" applyFill="1" applyBorder="1" applyAlignment="1">
      <alignment horizontal="center" vertical="center"/>
    </xf>
    <xf fontId="5" fillId="29" borderId="20" numFmtId="0" xfId="0" applyFont="1" applyFill="1" applyBorder="1" applyAlignment="1" applyProtection="1">
      <alignment horizontal="center" vertical="center"/>
      <protection locked="0"/>
    </xf>
    <xf fontId="12" fillId="25" borderId="20" numFmtId="0" xfId="0" applyFont="1" applyFill="1" applyBorder="1" applyAlignment="1">
      <alignment horizontal="center" vertical="center" wrapText="1"/>
    </xf>
    <xf fontId="25" fillId="13" borderId="16" numFmtId="0" xfId="0" applyFont="1" applyFill="1" applyBorder="1" applyAlignment="1">
      <alignment wrapText="1"/>
    </xf>
    <xf fontId="21" fillId="33" borderId="24" numFmtId="0" xfId="0" applyFont="1" applyFill="1" applyBorder="1" applyAlignment="1">
      <alignment horizontal="center" vertical="center" wrapText="1"/>
    </xf>
    <xf fontId="12" fillId="29" borderId="20" numFmtId="0" xfId="0" applyFont="1" applyFill="1" applyBorder="1" applyAlignment="1" applyProtection="1">
      <alignment horizontal="center" vertical="center" wrapText="1"/>
      <protection locked="0"/>
    </xf>
    <xf fontId="5" fillId="0" borderId="20" numFmtId="0" xfId="0" applyFont="1" applyBorder="1" applyAlignment="1">
      <alignment horizontal="center" vertical="center" wrapText="1"/>
    </xf>
    <xf fontId="5" fillId="29" borderId="30" numFmtId="0" xfId="0" applyFont="1" applyFill="1" applyBorder="1" applyAlignment="1" applyProtection="1">
      <alignment horizontal="center" vertical="center" wrapText="1"/>
      <protection locked="0"/>
    </xf>
    <xf fontId="4" fillId="37" borderId="33" numFmtId="0" xfId="0" applyFont="1" applyFill="1" applyBorder="1" applyAlignment="1">
      <alignment horizontal="left" vertical="center" wrapText="1"/>
    </xf>
    <xf fontId="5" fillId="29" borderId="34" numFmtId="0" xfId="0" applyFont="1" applyFill="1" applyBorder="1" applyAlignment="1" applyProtection="1">
      <alignment horizontal="center" vertical="center" wrapText="1"/>
      <protection locked="0"/>
    </xf>
    <xf fontId="5" fillId="25" borderId="21" numFmtId="0" xfId="0" applyFont="1" applyFill="1" applyBorder="1" applyAlignment="1">
      <alignment horizontal="center" vertical="center"/>
    </xf>
    <xf fontId="5" fillId="13" borderId="0" numFmtId="0" xfId="0" applyFont="1" applyFill="1" applyAlignment="1">
      <alignment wrapText="1"/>
    </xf>
    <xf fontId="5" fillId="25" borderId="22" numFmtId="0" xfId="0" applyFont="1" applyFill="1" applyBorder="1" applyAlignment="1">
      <alignment horizontal="center" vertical="center"/>
    </xf>
    <xf fontId="5" fillId="4" borderId="35" numFmtId="0" xfId="0" applyFont="1" applyFill="1" applyBorder="1" applyAlignment="1">
      <alignment horizontal="center" vertical="center" wrapText="1"/>
    </xf>
    <xf fontId="5" fillId="4" borderId="36" numFmtId="0" xfId="0" applyFont="1" applyFill="1" applyBorder="1" applyAlignment="1">
      <alignment horizontal="center" vertical="center" wrapText="1"/>
    </xf>
    <xf fontId="5" fillId="4" borderId="37" numFmtId="0" xfId="0" applyFont="1" applyFill="1" applyBorder="1" applyAlignment="1">
      <alignment horizontal="center" vertical="center" wrapText="1"/>
    </xf>
    <xf fontId="5" fillId="4" borderId="38" numFmtId="0" xfId="0" applyFont="1" applyFill="1" applyBorder="1" applyAlignment="1">
      <alignment horizontal="center" vertical="center" wrapText="1"/>
    </xf>
    <xf fontId="5" fillId="4" borderId="28" numFmtId="0" xfId="0" applyFont="1" applyFill="1" applyBorder="1" applyAlignment="1">
      <alignment horizontal="center" vertical="center" wrapText="1"/>
    </xf>
    <xf fontId="5" fillId="4" borderId="39" numFmtId="0" xfId="0" applyFont="1" applyFill="1" applyBorder="1" applyAlignment="1">
      <alignment horizontal="center" vertical="center" wrapText="1"/>
    </xf>
    <xf fontId="5" fillId="13" borderId="18" numFmtId="0" xfId="0" applyFont="1" applyFill="1" applyBorder="1"/>
    <xf fontId="5" fillId="13" borderId="18" numFmtId="0" xfId="0" applyFont="1" applyFill="1" applyBorder="1" applyAlignment="1">
      <alignment wrapText="1"/>
    </xf>
    <xf fontId="5" fillId="13" borderId="19" numFmtId="0" xfId="0" applyFont="1" applyFill="1" applyBorder="1"/>
    <xf fontId="5" fillId="23" borderId="17" numFmtId="0" xfId="0" applyFont="1" applyFill="1" applyBorder="1"/>
    <xf fontId="5" fillId="23" borderId="18" numFmtId="0" xfId="0" applyFont="1" applyFill="1" applyBorder="1"/>
    <xf fontId="5" fillId="23" borderId="19" numFmtId="0" xfId="0" applyFont="1" applyFill="1" applyBorder="1"/>
    <xf fontId="0" fillId="0" borderId="0" numFmtId="0" xfId="0" applyAlignment="1">
      <alignment horizontal="center" vertical="center"/>
    </xf>
    <xf fontId="23" fillId="41" borderId="1" numFmtId="0" xfId="0" applyFont="1" applyFill="1" applyBorder="1" applyAlignment="1">
      <alignment horizontal="center"/>
    </xf>
    <xf fontId="23" fillId="41" borderId="2" numFmtId="0" xfId="0" applyFont="1" applyFill="1" applyBorder="1" applyAlignment="1">
      <alignment horizontal="center"/>
    </xf>
    <xf fontId="23" fillId="41" borderId="3" numFmtId="0" xfId="0" applyFont="1" applyFill="1" applyBorder="1" applyAlignment="1">
      <alignment horizontal="center"/>
    </xf>
    <xf fontId="0" fillId="0" borderId="0" numFmtId="0" xfId="0" applyAlignment="1">
      <alignment horizontal="right"/>
    </xf>
    <xf fontId="7" fillId="4" borderId="8" numFmtId="0" xfId="0" applyFont="1" applyFill="1" applyBorder="1" applyAlignment="1">
      <alignment horizontal="center"/>
    </xf>
    <xf fontId="7" fillId="4" borderId="0" numFmtId="0" xfId="0" applyFont="1" applyFill="1" applyAlignment="1">
      <alignment horizontal="center"/>
    </xf>
    <xf fontId="7" fillId="4" borderId="4" numFmtId="0" xfId="0" applyFont="1" applyFill="1" applyBorder="1" applyAlignment="1">
      <alignment horizontal="center"/>
    </xf>
    <xf fontId="4" fillId="4" borderId="8" numFmtId="0" xfId="0" applyFont="1" applyFill="1" applyBorder="1" applyAlignment="1">
      <alignment horizontal="center"/>
    </xf>
    <xf fontId="30" fillId="4" borderId="8" numFmtId="0" xfId="0" applyFont="1" applyFill="1" applyBorder="1" applyAlignment="1">
      <alignment horizontal="center"/>
    </xf>
    <xf fontId="30" fillId="4" borderId="0" numFmtId="0" xfId="0" applyFont="1" applyFill="1" applyAlignment="1">
      <alignment horizontal="center"/>
    </xf>
    <xf fontId="30" fillId="4" borderId="0" numFmtId="14" xfId="0" applyNumberFormat="1" applyFont="1" applyFill="1" applyAlignment="1">
      <alignment horizontal="center"/>
    </xf>
    <xf fontId="0" fillId="4" borderId="8" numFmtId="0" xfId="0" applyFill="1" applyBorder="1"/>
    <xf fontId="0" fillId="4" borderId="0" numFmtId="0" xfId="0" applyFill="1"/>
    <xf fontId="0" fillId="41" borderId="29" numFmtId="0" xfId="0" applyFill="1" applyBorder="1" applyAlignment="1">
      <alignment horizontal="center"/>
    </xf>
    <xf fontId="0" fillId="41" borderId="20" numFmtId="0" xfId="0" applyFill="1" applyBorder="1" applyAlignment="1">
      <alignment horizontal="center"/>
    </xf>
    <xf fontId="0" fillId="41" borderId="30" numFmtId="0" xfId="0" applyFill="1" applyBorder="1" applyAlignment="1">
      <alignment horizontal="center"/>
    </xf>
    <xf fontId="0" fillId="42" borderId="8" numFmtId="0" xfId="0" applyFill="1" applyBorder="1"/>
    <xf fontId="0" fillId="42" borderId="20" numFmtId="0" xfId="0" applyFill="1" applyBorder="1"/>
    <xf fontId="0" fillId="42" borderId="20" numFmtId="0" xfId="0" applyFill="1" applyBorder="1" applyAlignment="1">
      <alignment horizontal="center" vertical="center"/>
    </xf>
    <xf fontId="0" fillId="43" borderId="8" numFmtId="0" xfId="0" applyFill="1" applyBorder="1"/>
    <xf fontId="0" fillId="43" borderId="20" numFmtId="0" xfId="0" applyFill="1" applyBorder="1"/>
    <xf fontId="0" fillId="43" borderId="20" numFmtId="0" xfId="0" applyFill="1" applyBorder="1" applyAlignment="1">
      <alignment horizontal="center" vertical="center"/>
    </xf>
    <xf fontId="0" fillId="40" borderId="8" numFmtId="0" xfId="0" applyFill="1" applyBorder="1"/>
    <xf fontId="0" fillId="40" borderId="20" numFmtId="0" xfId="0" applyFill="1" applyBorder="1"/>
    <xf fontId="0" fillId="40" borderId="20" numFmtId="0" xfId="0" applyFill="1" applyBorder="1" applyAlignment="1">
      <alignment horizontal="center" vertical="center"/>
    </xf>
    <xf fontId="0" fillId="41" borderId="51" numFmtId="0" xfId="0" applyFill="1" applyBorder="1" applyAlignment="1">
      <alignment horizontal="center"/>
    </xf>
    <xf fontId="0" fillId="41" borderId="54" numFmtId="0" xfId="0" applyFill="1" applyBorder="1" applyAlignment="1">
      <alignment horizontal="center"/>
    </xf>
    <xf fontId="0" fillId="41" borderId="53" numFmtId="0" xfId="0" applyFill="1" applyBorder="1" applyAlignment="1">
      <alignment horizontal="center"/>
    </xf>
    <xf fontId="0" fillId="44" borderId="8" numFmtId="0" xfId="0" applyFill="1" applyBorder="1" applyAlignment="1">
      <alignment horizontal="center"/>
    </xf>
    <xf fontId="0" fillId="44" borderId="0" numFmtId="0" xfId="0" applyFill="1" applyAlignment="1">
      <alignment horizontal="center"/>
    </xf>
    <xf fontId="0" fillId="4" borderId="0" numFmtId="0" xfId="0" applyFill="1" applyAlignment="1">
      <alignment wrapText="1"/>
    </xf>
    <xf fontId="0" fillId="4" borderId="0" numFmtId="9" xfId="3" applyNumberFormat="1" applyFill="1" applyAlignment="1">
      <alignment horizontal="center" vertical="center"/>
    </xf>
    <xf fontId="0" fillId="43" borderId="8" numFmtId="0" xfId="0" applyFill="1" applyBorder="1" applyAlignment="1">
      <alignment horizontal="center"/>
    </xf>
    <xf fontId="0" fillId="43" borderId="0" numFmtId="0" xfId="0" applyFill="1" applyAlignment="1">
      <alignment horizontal="center"/>
    </xf>
    <xf fontId="7" fillId="4" borderId="0" numFmtId="0" xfId="0" applyFont="1" applyFill="1" applyAlignment="1">
      <alignment vertical="center" wrapText="1"/>
    </xf>
    <xf fontId="7" fillId="4" borderId="0" numFmtId="0" xfId="0" applyFont="1" applyFill="1" applyAlignment="1">
      <alignment vertical="center"/>
    </xf>
    <xf fontId="0" fillId="4" borderId="0" numFmtId="0" xfId="0" applyFill="1" applyAlignment="1">
      <alignment vertical="center"/>
    </xf>
    <xf fontId="0" fillId="4" borderId="0" numFmtId="0" xfId="0" applyFill="1" applyAlignment="1">
      <alignment horizontal="right" vertical="center" wrapText="1"/>
    </xf>
    <xf fontId="0" fillId="4" borderId="0" numFmtId="0" xfId="0" applyFill="1" applyAlignment="1">
      <alignment horizontal="right" vertical="center"/>
    </xf>
    <xf fontId="7" fillId="4" borderId="0" numFmtId="0" xfId="0" applyFont="1" applyFill="1"/>
    <xf fontId="7" fillId="43" borderId="0" numFmtId="0" xfId="0" applyFont="1" applyFill="1" applyAlignment="1">
      <alignment horizontal="center" vertical="center" wrapText="1"/>
    </xf>
    <xf fontId="0" fillId="13" borderId="0" numFmtId="9" xfId="3" applyNumberFormat="1" applyFill="1" applyAlignment="1">
      <alignment horizontal="center" vertical="center"/>
    </xf>
    <xf fontId="0" fillId="40" borderId="8" numFmtId="0" xfId="0" applyFill="1" applyBorder="1" applyAlignment="1">
      <alignment horizontal="center"/>
    </xf>
    <xf fontId="0" fillId="40" borderId="0" numFmtId="0" xfId="0" applyFill="1" applyAlignment="1">
      <alignment horizontal="center"/>
    </xf>
    <xf fontId="7" fillId="4" borderId="0" numFmtId="0" xfId="0" applyFont="1" applyFill="1" applyAlignment="1">
      <alignment horizontal="left" wrapText="1"/>
    </xf>
    <xf fontId="7" fillId="4" borderId="0" numFmtId="0" xfId="0" applyFont="1" applyFill="1" applyAlignment="1">
      <alignment wrapText="1"/>
    </xf>
    <xf fontId="0" fillId="4" borderId="0" numFmtId="0" xfId="0" applyFill="1" applyAlignment="1">
      <alignment horizontal="right"/>
    </xf>
    <xf fontId="7" fillId="4" borderId="0" numFmtId="0" xfId="0" applyFont="1" applyFill="1" applyAlignment="1">
      <alignment horizontal="left"/>
    </xf>
    <xf fontId="7" fillId="40" borderId="0" numFmtId="0" xfId="0" applyFont="1" applyFill="1" applyAlignment="1">
      <alignment horizontal="center" vertical="center" wrapText="1"/>
    </xf>
    <xf fontId="0" fillId="15" borderId="0" numFmtId="9" xfId="3" applyNumberFormat="1" applyFill="1" applyAlignment="1">
      <alignment horizontal="center" vertical="center"/>
    </xf>
    <xf fontId="0" fillId="42" borderId="8" numFmtId="0" xfId="0" applyFill="1" applyBorder="1" applyAlignment="1">
      <alignment horizontal="center"/>
    </xf>
    <xf fontId="0" fillId="42" borderId="0" numFmtId="0" xfId="0" applyFill="1" applyAlignment="1">
      <alignment horizontal="center"/>
    </xf>
    <xf fontId="0" fillId="0" borderId="8" numFmtId="0" xfId="0" applyBorder="1"/>
    <xf fontId="0" fillId="4" borderId="0" numFmtId="0" xfId="0" applyFill="1" applyAlignment="1">
      <alignment horizontal="right" wrapText="1"/>
    </xf>
    <xf fontId="7" fillId="42" borderId="0" numFmtId="0" xfId="0" applyFont="1" applyFill="1" applyAlignment="1">
      <alignment horizontal="center" wrapText="1"/>
    </xf>
    <xf fontId="31" fillId="4" borderId="0" numFmtId="9" xfId="3" applyNumberFormat="1" applyFont="1" applyFill="1" applyAlignment="1">
      <alignment horizontal="center" vertical="center"/>
    </xf>
    <xf fontId="7" fillId="18" borderId="0" numFmtId="0" xfId="0" applyFont="1" applyFill="1" applyAlignment="1">
      <alignment horizontal="center" wrapText="1"/>
    </xf>
    <xf fontId="0" fillId="4" borderId="55" numFmtId="0" xfId="0" applyFill="1" applyBorder="1"/>
    <xf fontId="0" fillId="4" borderId="56" numFmtId="0" xfId="0" applyFill="1" applyBorder="1"/>
    <xf fontId="0" fillId="4" borderId="56" numFmtId="0" xfId="0" applyFill="1" applyBorder="1" applyAlignment="1">
      <alignment horizontal="center" vertical="center"/>
    </xf>
    <xf fontId="0" fillId="4" borderId="57" numFmtId="0" xfId="0" applyFill="1" applyBorder="1"/>
    <xf fontId="0" fillId="0" borderId="0" numFmtId="0" xfId="0" applyAlignment="1">
      <alignment vertical="center"/>
    </xf>
    <xf fontId="0" fillId="0" borderId="0" numFmtId="0" xfId="0" applyAlignment="1">
      <alignment vertical="center" wrapText="1"/>
    </xf>
    <xf fontId="28" fillId="45" borderId="1" numFmtId="0" xfId="0" applyFont="1" applyFill="1" applyBorder="1" applyAlignment="1">
      <alignment horizontal="center" vertical="center"/>
    </xf>
    <xf fontId="28" fillId="45" borderId="2" numFmtId="0" xfId="0" applyFont="1" applyFill="1" applyBorder="1" applyAlignment="1">
      <alignment horizontal="center" vertical="center"/>
    </xf>
    <xf fontId="28" fillId="45" borderId="3" numFmtId="0" xfId="0" applyFont="1" applyFill="1" applyBorder="1" applyAlignment="1">
      <alignment horizontal="center" vertical="center"/>
    </xf>
    <xf fontId="28" fillId="4" borderId="8" numFmtId="0" xfId="0" applyFont="1" applyFill="1" applyBorder="1" applyAlignment="1">
      <alignment horizontal="center" vertical="center"/>
    </xf>
    <xf fontId="28" fillId="4" borderId="0" numFmtId="0" xfId="0" applyFont="1" applyFill="1" applyAlignment="1">
      <alignment horizontal="center" vertical="center"/>
    </xf>
    <xf fontId="28" fillId="4" borderId="4" numFmtId="0" xfId="0" applyFont="1" applyFill="1" applyBorder="1" applyAlignment="1">
      <alignment horizontal="center" vertical="center"/>
    </xf>
    <xf fontId="32" fillId="4" borderId="0" numFmtId="0" xfId="0" applyFont="1" applyFill="1" applyAlignment="1">
      <alignment horizontal="right" vertical="center"/>
    </xf>
    <xf fontId="28" fillId="46" borderId="23" numFmtId="0" xfId="0" applyFont="1" applyFill="1" applyBorder="1" applyAlignment="1">
      <alignment horizontal="center" vertical="center"/>
    </xf>
    <xf fontId="0" fillId="47" borderId="20" numFmtId="0" xfId="0" applyFill="1" applyBorder="1" applyAlignment="1">
      <alignment vertical="center"/>
    </xf>
    <xf fontId="0" fillId="4" borderId="8" numFmtId="0" xfId="0" applyFill="1" applyBorder="1" applyAlignment="1">
      <alignment vertical="center"/>
    </xf>
    <xf fontId="0" fillId="4" borderId="4" numFmtId="0" xfId="0" applyFill="1" applyBorder="1" applyAlignment="1">
      <alignment vertical="center"/>
    </xf>
    <xf fontId="33" fillId="48" borderId="1" numFmtId="0" xfId="0" applyFont="1" applyFill="1" applyBorder="1" applyAlignment="1">
      <alignment horizontal="center" vertical="center"/>
    </xf>
    <xf fontId="33" fillId="48" borderId="2" numFmtId="0" xfId="0" applyFont="1" applyFill="1" applyBorder="1" applyAlignment="1">
      <alignment horizontal="center" vertical="center"/>
    </xf>
    <xf fontId="33" fillId="48" borderId="3" numFmtId="0" xfId="0" applyFont="1" applyFill="1" applyBorder="1" applyAlignment="1">
      <alignment horizontal="center" vertical="center"/>
    </xf>
    <xf fontId="0" fillId="43" borderId="51" numFmtId="0" xfId="0" applyFill="1" applyBorder="1" applyAlignment="1">
      <alignment horizontal="center" vertical="center"/>
    </xf>
    <xf fontId="0" fillId="43" borderId="54" numFmtId="0" xfId="0" applyFill="1" applyBorder="1" applyAlignment="1">
      <alignment horizontal="center" vertical="center"/>
    </xf>
    <xf fontId="0" fillId="43" borderId="27" numFmtId="0" xfId="0" applyFill="1" applyBorder="1" applyAlignment="1">
      <alignment horizontal="center" vertical="center"/>
    </xf>
    <xf fontId="0" fillId="18" borderId="20" numFmtId="0" xfId="0" applyFill="1" applyBorder="1" applyAlignment="1">
      <alignment vertical="center"/>
    </xf>
    <xf fontId="0" fillId="48" borderId="20" numFmtId="0" xfId="0" applyFill="1" applyBorder="1" applyAlignment="1">
      <alignment vertical="center"/>
    </xf>
    <xf fontId="7" fillId="4" borderId="8" numFmtId="0" xfId="0" applyFont="1" applyFill="1" applyBorder="1" applyAlignment="1">
      <alignment vertical="center" wrapText="1"/>
    </xf>
    <xf fontId="13" fillId="49" borderId="0" numFmtId="0" xfId="0" applyFont="1" applyFill="1" applyAlignment="1">
      <alignment vertical="center" wrapText="1"/>
    </xf>
    <xf fontId="0" fillId="47" borderId="20" numFmtId="0" xfId="0" applyFill="1" applyBorder="1" applyAlignment="1">
      <alignment horizontal="left" vertical="center" wrapText="1"/>
    </xf>
    <xf fontId="0" fillId="47" borderId="20" numFmtId="0" xfId="0" applyFill="1" applyBorder="1" applyAlignment="1">
      <alignment vertical="center" wrapText="1"/>
    </xf>
    <xf fontId="0" fillId="4" borderId="8" numFmtId="0" xfId="0" applyFill="1" applyBorder="1" applyAlignment="1">
      <alignment horizontal="right" vertical="center" wrapText="1"/>
    </xf>
    <xf fontId="0" fillId="40" borderId="51" numFmtId="0" xfId="0" applyFill="1" applyBorder="1" applyAlignment="1">
      <alignment horizontal="center" vertical="center"/>
    </xf>
    <xf fontId="0" fillId="40" borderId="54" numFmtId="0" xfId="0" applyFill="1" applyBorder="1" applyAlignment="1">
      <alignment horizontal="center" vertical="center"/>
    </xf>
    <xf fontId="0" fillId="40" borderId="27" numFmtId="0" xfId="0" applyFill="1" applyBorder="1" applyAlignment="1">
      <alignment horizontal="center" vertical="center"/>
    </xf>
    <xf fontId="7" fillId="4" borderId="8" numFmtId="0" xfId="0" applyFont="1" applyFill="1" applyBorder="1" applyAlignment="1">
      <alignment vertical="center"/>
    </xf>
    <xf fontId="0" fillId="46" borderId="23" numFmtId="0" xfId="0" applyFill="1" applyBorder="1" applyAlignment="1">
      <alignment horizontal="center" vertical="center"/>
    </xf>
    <xf fontId="7" fillId="4" borderId="8" numFmtId="0" xfId="0" applyFont="1" applyFill="1" applyBorder="1" applyAlignment="1">
      <alignment horizontal="left" vertical="center"/>
    </xf>
    <xf fontId="7" fillId="4" borderId="0" numFmtId="0" xfId="0" applyFont="1" applyFill="1" applyAlignment="1">
      <alignment horizontal="left" vertical="center"/>
    </xf>
    <xf fontId="0" fillId="4" borderId="0" numFmtId="0" xfId="0" applyFill="1" applyAlignment="1">
      <alignment horizontal="left" vertical="center"/>
    </xf>
    <xf fontId="0" fillId="4" borderId="23" numFmtId="0" xfId="0" applyFill="1" applyBorder="1" applyAlignment="1">
      <alignment horizontal="center" vertical="center"/>
    </xf>
    <xf fontId="7" fillId="50" borderId="0" numFmtId="0" xfId="0" applyFont="1" applyFill="1" applyAlignment="1">
      <alignment vertical="center"/>
    </xf>
    <xf fontId="0" fillId="42" borderId="51" numFmtId="0" xfId="0" applyFill="1" applyBorder="1" applyAlignment="1">
      <alignment horizontal="center" vertical="center"/>
    </xf>
    <xf fontId="0" fillId="42" borderId="54" numFmtId="0" xfId="0" applyFill="1" applyBorder="1" applyAlignment="1">
      <alignment horizontal="center" vertical="center"/>
    </xf>
    <xf fontId="0" fillId="42" borderId="27" numFmtId="0" xfId="0" applyFill="1" applyBorder="1" applyAlignment="1">
      <alignment horizontal="center" vertical="center"/>
    </xf>
    <xf fontId="5" fillId="47" borderId="20" numFmtId="0" xfId="0" applyFont="1" applyFill="1" applyBorder="1" applyAlignment="1">
      <alignment vertical="center" wrapText="1"/>
    </xf>
    <xf fontId="0" fillId="4" borderId="8" numFmtId="0" xfId="0" applyFill="1" applyBorder="1" applyAlignment="1">
      <alignment vertical="center" wrapText="1"/>
    </xf>
    <xf fontId="0" fillId="4" borderId="0" numFmtId="0" xfId="0" applyFill="1" applyAlignment="1">
      <alignment vertical="center" wrapText="1"/>
    </xf>
    <xf fontId="0" fillId="42" borderId="8" numFmtId="0" xfId="0" applyFill="1" applyBorder="1" applyAlignment="1">
      <alignment horizontal="center" vertical="center"/>
    </xf>
    <xf fontId="0" fillId="42" borderId="0" numFmtId="0" xfId="0" applyFill="1" applyAlignment="1">
      <alignment horizontal="center" vertical="center"/>
    </xf>
    <xf fontId="0" fillId="43" borderId="8" numFmtId="0" xfId="0" applyFill="1" applyBorder="1" applyAlignment="1">
      <alignment horizontal="center" vertical="center"/>
    </xf>
    <xf fontId="0" fillId="43" borderId="0" numFmtId="0" xfId="0" applyFill="1" applyAlignment="1">
      <alignment horizontal="center" vertical="center"/>
    </xf>
    <xf fontId="0" fillId="40" borderId="8" numFmtId="0" xfId="0" applyFill="1" applyBorder="1" applyAlignment="1">
      <alignment horizontal="center" vertical="center"/>
    </xf>
    <xf fontId="0" fillId="40" borderId="0" numFmtId="0" xfId="0" applyFill="1" applyAlignment="1">
      <alignment horizontal="center" vertical="center"/>
    </xf>
    <xf fontId="0" fillId="23" borderId="8" numFmtId="0" xfId="0" applyFill="1" applyBorder="1" applyAlignment="1">
      <alignment horizontal="center" vertical="center"/>
    </xf>
    <xf fontId="0" fillId="23" borderId="0" numFmtId="0" xfId="0" applyFill="1" applyAlignment="1">
      <alignment horizontal="center" vertical="center"/>
    </xf>
    <xf fontId="0" fillId="23" borderId="0" numFmtId="0" xfId="0" applyFill="1" applyAlignment="1">
      <alignment horizontal="left" vertical="center"/>
    </xf>
    <xf fontId="13" fillId="51" borderId="0" numFmtId="0" xfId="0" applyFont="1" applyFill="1" applyAlignment="1">
      <alignment vertical="center" wrapText="1"/>
    </xf>
    <xf fontId="0" fillId="23" borderId="0" numFmtId="0" xfId="0" applyFill="1" applyAlignment="1">
      <alignment vertical="center"/>
    </xf>
    <xf fontId="0" fillId="47" borderId="8" numFmtId="0" xfId="0" applyFill="1" applyBorder="1" applyAlignment="1">
      <alignment vertical="center"/>
    </xf>
    <xf fontId="0" fillId="47" borderId="0" numFmtId="0" xfId="0" applyFill="1" applyAlignment="1">
      <alignment vertical="center"/>
    </xf>
    <xf fontId="0" fillId="48" borderId="51" numFmtId="0" xfId="0" applyFill="1" applyBorder="1" applyAlignment="1">
      <alignment vertical="center"/>
    </xf>
    <xf fontId="0" fillId="48" borderId="27" numFmtId="0" xfId="0" applyFill="1" applyBorder="1" applyAlignment="1">
      <alignment vertical="center"/>
    </xf>
    <xf fontId="5" fillId="47" borderId="26" numFmtId="0" xfId="0" applyFont="1" applyFill="1" applyBorder="1" applyAlignment="1">
      <alignment horizontal="left" vertical="center" wrapText="1"/>
    </xf>
    <xf fontId="5" fillId="47" borderId="27" numFmtId="0" xfId="0" applyFont="1" applyFill="1" applyBorder="1" applyAlignment="1">
      <alignment horizontal="left" vertical="center" wrapText="1"/>
    </xf>
    <xf fontId="0" fillId="47" borderId="51" numFmtId="0" xfId="0" applyFill="1" applyBorder="1" applyAlignment="1">
      <alignment vertical="center"/>
    </xf>
    <xf fontId="0" fillId="47" borderId="27" numFmtId="0" xfId="0" applyFill="1" applyBorder="1" applyAlignment="1">
      <alignment vertical="center"/>
    </xf>
    <xf fontId="33" fillId="48" borderId="1" numFmtId="0" xfId="0" applyFont="1" applyFill="1" applyBorder="1" applyAlignment="1">
      <alignment horizontal="center" vertical="center" wrapText="1"/>
    </xf>
    <xf fontId="33" fillId="48" borderId="2" numFmtId="0" xfId="0" applyFont="1" applyFill="1" applyBorder="1" applyAlignment="1">
      <alignment horizontal="center" vertical="center" wrapText="1"/>
    </xf>
    <xf fontId="0" fillId="4" borderId="5" numFmtId="0" xfId="0" applyFill="1" applyBorder="1" applyAlignment="1">
      <alignment vertical="center"/>
    </xf>
    <xf fontId="0" fillId="4" borderId="6" numFmtId="0" xfId="0" applyFill="1" applyBorder="1" applyAlignment="1">
      <alignment vertical="center"/>
    </xf>
    <xf fontId="0" fillId="4" borderId="6" numFmtId="0" xfId="0" applyFill="1" applyBorder="1" applyAlignment="1">
      <alignment horizontal="right" vertical="center"/>
    </xf>
    <xf fontId="0" fillId="4" borderId="7" numFmtId="0" xfId="0" applyFill="1" applyBorder="1" applyAlignment="1">
      <alignment vertical="center"/>
    </xf>
    <xf fontId="7" fillId="4" borderId="1" numFmtId="0" xfId="0" applyFont="1" applyFill="1" applyBorder="1" applyAlignment="1">
      <alignment horizontal="center" vertical="center"/>
    </xf>
    <xf fontId="7" fillId="4" borderId="3" numFmtId="0" xfId="0" applyFont="1" applyFill="1" applyBorder="1" applyAlignment="1">
      <alignment horizontal="center" vertical="center"/>
    </xf>
    <xf fontId="0" fillId="52" borderId="5" numFmtId="0" xfId="0" applyFill="1" applyBorder="1" applyAlignment="1">
      <alignment horizontal="left" vertical="center" wrapText="1"/>
    </xf>
    <xf fontId="0" fillId="52" borderId="7" numFmtId="0" xfId="0" applyFill="1" applyBorder="1" applyAlignment="1">
      <alignment horizontal="left" vertical="center" wrapText="1"/>
    </xf>
    <xf fontId="0" fillId="52" borderId="8" numFmtId="0" xfId="0" applyFill="1" applyBorder="1" applyAlignment="1">
      <alignment horizontal="left" vertical="center" wrapText="1"/>
    </xf>
    <xf fontId="0" fillId="52" borderId="4" numFmtId="0" xfId="0" applyFill="1" applyBorder="1" applyAlignment="1">
      <alignment horizontal="left" vertical="center" wrapText="1"/>
    </xf>
    <xf fontId="0" fillId="52" borderId="9" numFmtId="0" xfId="0" applyFill="1" applyBorder="1" applyAlignment="1">
      <alignment horizontal="left" vertical="center"/>
    </xf>
    <xf fontId="0" fillId="52" borderId="11" numFmtId="0" xfId="0" applyFill="1" applyBorder="1" applyAlignment="1">
      <alignment horizontal="left" vertical="center"/>
    </xf>
    <xf fontId="0" fillId="52" borderId="5" numFmtId="0" xfId="0" applyFill="1" applyBorder="1" applyAlignment="1">
      <alignment horizontal="center" vertical="center"/>
    </xf>
    <xf fontId="0" fillId="52" borderId="7" numFmtId="0" xfId="0" applyFill="1" applyBorder="1" applyAlignment="1">
      <alignment horizontal="center" vertical="center"/>
    </xf>
    <xf fontId="0" fillId="52" borderId="8" numFmtId="0" xfId="0" applyFill="1" applyBorder="1" applyAlignment="1">
      <alignment horizontal="center" vertical="center"/>
    </xf>
    <xf fontId="0" fillId="52" borderId="4" numFmtId="0" xfId="0" applyFill="1" applyBorder="1" applyAlignment="1">
      <alignment horizontal="center" vertical="center"/>
    </xf>
    <xf fontId="0" fillId="52" borderId="9" numFmtId="0" xfId="0" applyFill="1" applyBorder="1" applyAlignment="1">
      <alignment horizontal="center" vertical="center"/>
    </xf>
    <xf fontId="0" fillId="52" borderId="11" numFmtId="0" xfId="0" applyFill="1" applyBorder="1" applyAlignment="1">
      <alignment horizontal="center" vertical="center"/>
    </xf>
    <xf fontId="0" fillId="4" borderId="9" numFmtId="0" xfId="0" applyFill="1" applyBorder="1" applyAlignment="1">
      <alignment vertical="center"/>
    </xf>
    <xf fontId="0" fillId="4" borderId="10" numFmtId="0" xfId="0" applyFill="1" applyBorder="1" applyAlignment="1">
      <alignment vertical="center"/>
    </xf>
    <xf fontId="0" fillId="4" borderId="10" numFmtId="0" xfId="0" applyFill="1" applyBorder="1" applyAlignment="1">
      <alignment horizontal="right" vertical="center"/>
    </xf>
    <xf fontId="0" fillId="4" borderId="11" numFmtId="0" xfId="0" applyFill="1" applyBorder="1" applyAlignment="1">
      <alignment vertical="center"/>
    </xf>
    <xf fontId="0" fillId="23" borderId="20" numFmtId="0" xfId="0" applyFill="1" applyBorder="1" applyAlignment="1">
      <alignment horizontal="center"/>
    </xf>
    <xf fontId="5" fillId="46" borderId="20" numFmtId="0" xfId="0" applyFont="1" applyFill="1" applyBorder="1" applyAlignment="1">
      <alignment horizontal="center" vertical="center" wrapText="1"/>
    </xf>
    <xf fontId="0" fillId="0" borderId="0" numFmtId="0" xfId="0" applyAlignment="1">
      <alignment wrapText="1"/>
    </xf>
    <xf fontId="0" fillId="23" borderId="20" numFmtId="0" xfId="0" applyFill="1" applyBorder="1"/>
    <xf fontId="0" fillId="23" borderId="20" numFmtId="0" xfId="0" applyFill="1" applyBorder="1" applyAlignment="1">
      <alignment horizontal="left"/>
    </xf>
    <xf fontId="0" fillId="23" borderId="0" numFmtId="0" xfId="0" applyFill="1" applyAlignment="1">
      <alignment horizontal="center"/>
    </xf>
    <xf fontId="0" fillId="0" borderId="0" numFmtId="9" xfId="0" applyNumberFormat="1"/>
  </cellXfs>
  <cellStyles count="4">
    <cellStyle name="Lien hypertexte" xfId="1" builtinId="8"/>
    <cellStyle name="Neutre" xfId="2" builtinId="28"/>
    <cellStyle name="Normal" xfId="0" builtinId="0"/>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1" Type="http://schemas.openxmlformats.org/officeDocument/2006/relationships/sharedStrings" Target="sharedStrings.xml"/><Relationship  Id="rId10" Type="http://schemas.openxmlformats.org/officeDocument/2006/relationships/theme" Target="theme/theme1.xml"/><Relationship  Id="rId9" Type="http://schemas.openxmlformats.org/officeDocument/2006/relationships/worksheet" Target="worksheets/sheet8.xml"/><Relationship  Id="rId8" Type="http://schemas.openxmlformats.org/officeDocument/2006/relationships/worksheet" Target="worksheets/sheet7.xml"/><Relationship  Id="rId7" Type="http://schemas.openxmlformats.org/officeDocument/2006/relationships/worksheet" Target="worksheets/sheet6.xml"/><Relationship  Id="rId6" Type="http://schemas.openxmlformats.org/officeDocument/2006/relationships/worksheet" Target="worksheets/sheet5.xml"/><Relationship  Id="rId5" Type="http://schemas.openxmlformats.org/officeDocument/2006/relationships/worksheet" Target="worksheets/sheet4.xml"/><Relationship  Id="rId4" Type="http://schemas.openxmlformats.org/officeDocument/2006/relationships/worksheet" Target="worksheets/sheet3.xml"/><Relationship  Id="rId12" Type="http://schemas.openxmlformats.org/officeDocument/2006/relationships/styles" Target="styles.xml"/><Relationship  Id="rId3" Type="http://schemas.openxmlformats.org/officeDocument/2006/relationships/worksheet" Target="worksheets/sheet2.xml"/><Relationship  Id="rId2" Type="http://schemas.openxmlformats.org/officeDocument/2006/relationships/worksheet" Target="worksheets/sheet1.xml"/><Relationship  Id="rId1" Type="http://schemas.microsoft.com/office/2017/10/relationships/person" Target="persons/person.xml"/></Relationships>
</file>

<file path=xl/drawings/_rels/drawing1.xml.rels><?xml version="1.0" encoding="UTF-8" standalone="yes"?><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png"/><Relationship Id="rId3" Type="http://schemas.openxmlformats.org/officeDocument/2006/relationships/image" Target="../media/image3.png"/><Relationship Id="rId4" Type="http://schemas.openxmlformats.org/officeDocument/2006/relationships/image" Target="../media/image4.jpg"/></Relationships>
</file>

<file path=xl/drawings/_rels/drawing2.xml.rels><?xml version="1.0" encoding="UTF-8" standalone="yes"?><Relationships xmlns="http://schemas.openxmlformats.org/package/2006/relationships"><Relationship Id="rId1" Type="http://schemas.openxmlformats.org/officeDocument/2006/relationships/image" Target="../media/image5.jpg"/><Relationship Id="rId2" Type="http://schemas.openxmlformats.org/officeDocument/2006/relationships/image" Target="../media/image6.jpg"/></Relationships>
</file>

<file path=xl/drawings/_rels/drawing3.xml.rels><?xml version="1.0" encoding="UTF-8" standalone="yes"?><Relationships xmlns="http://schemas.openxmlformats.org/package/2006/relationships"></Relationships>
</file>

<file path=xl/drawings/_rels/vmlDrawing3.vml.rels><?xml version="1.0" encoding="UTF-8" standalone="yes"?><Relationships xmlns="http://schemas.openxmlformats.org/package/2006/relationships"><Relationship Id="rId1" Type="http://schemas.openxmlformats.org/officeDocument/2006/relationships/image" Target="../media/image7.jpg"/><Relationship Id="rId2" Type="http://schemas.openxmlformats.org/officeDocument/2006/relationships/image" Target="../media/image8.jpg"/></Relationships>
</file>

<file path=xl/drawings/_rels/vmlDrawing4.vml.rels><?xml version="1.0" encoding="UTF-8" standalone="yes"?><Relationships xmlns="http://schemas.openxmlformats.org/package/2006/relationships"><Relationship Id="rId1" Type="http://schemas.openxmlformats.org/officeDocument/2006/relationships/image" Target="../media/image8.jpg"/></Relationships>
</file>

<file path=xl/drawings/drawing1.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oneCell">
    <xdr:from>
      <xdr:col>4</xdr:col>
      <xdr:colOff>3800475</xdr:colOff>
      <xdr:row>0</xdr:row>
      <xdr:rowOff>237952</xdr:rowOff>
    </xdr:from>
    <xdr:to>
      <xdr:col>5</xdr:col>
      <xdr:colOff>709612</xdr:colOff>
      <xdr:row>0</xdr:row>
      <xdr:rowOff>800396</xdr:rowOff>
    </xdr:to>
    <xdr:pic>
      <xdr:nvPicPr>
        <xdr:cNvPr id="2" name="Image 1"/>
        <xdr:cNvPicPr>
          <a:picLocks noChangeAspect="1"/>
        </xdr:cNvPicPr>
      </xdr:nvPicPr>
      <xdr:blipFill>
        <a:blip r:embed="rId1"/>
        <a:stretch/>
      </xdr:blipFill>
      <xdr:spPr bwMode="auto">
        <a:xfrm>
          <a:off x="13192125" y="237952"/>
          <a:ext cx="1614488" cy="562444"/>
        </a:xfrm>
        <a:prstGeom prst="rect">
          <a:avLst/>
        </a:prstGeom>
      </xdr:spPr>
    </xdr:pic>
    <xdr:clientData/>
  </xdr:twoCellAnchor>
  <xdr:twoCellAnchor editAs="twoCell">
    <xdr:from>
      <xdr:col>0</xdr:col>
      <xdr:colOff>142875</xdr:colOff>
      <xdr:row>11</xdr:row>
      <xdr:rowOff>268176</xdr:rowOff>
    </xdr:from>
    <xdr:to>
      <xdr:col>4</xdr:col>
      <xdr:colOff>1781174</xdr:colOff>
      <xdr:row>11</xdr:row>
      <xdr:rowOff>1123914</xdr:rowOff>
    </xdr:to>
    <xdr:grpSp>
      <xdr:nvGrpSpPr>
        <xdr:cNvPr id="0" name=""/>
        <xdr:cNvGrpSpPr/>
      </xdr:nvGrpSpPr>
      <xdr:grpSpPr bwMode="auto">
        <a:xfrm>
          <a:off x="142875" y="5649801"/>
          <a:ext cx="11020424" cy="855738"/>
          <a:chOff x="1028700" y="5076980"/>
          <a:chExt cx="10401299" cy="780857"/>
        </a:xfrm>
      </xdr:grpSpPr>
      <xdr:sp>
        <xdr:nvSpPr>
          <xdr:cNvPr id="8" name="ZoneTexte 7"/>
          <xdr:cNvSpPr txBox="1"/>
        </xdr:nvSpPr>
        <xdr:spPr bwMode="auto">
          <a:xfrm>
            <a:off x="1247163" y="5429864"/>
            <a:ext cx="1993306" cy="339356"/>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ctr" anchorCtr="1"/>
          <a:lstStyle/>
          <a:p>
            <a:pPr algn="ctr">
              <a:defRPr/>
            </a:pPr>
            <a:r>
              <a:rPr lang="fr-FR" sz="1000" b="1">
                <a:ln>
                  <a:noFill/>
                </a:ln>
              </a:rPr>
              <a:t>A L'HOPITAL - DONNEES</a:t>
            </a:r>
            <a:r>
              <a:rPr lang="fr-FR" sz="1000" b="1">
                <a:ln>
                  <a:noFill/>
                </a:ln>
              </a:rPr>
              <a:t> PATIENTS et DONNEES FINANCIERES</a:t>
            </a:r>
            <a:endParaRPr lang="fr-FR" sz="1000" b="1">
              <a:ln>
                <a:noFill/>
              </a:ln>
            </a:endParaRPr>
          </a:p>
        </xdr:txBody>
      </xdr:sp>
      <xdr:sp>
        <xdr:nvSpPr>
          <xdr:cNvPr id="13" name="ZoneTexte 12"/>
          <xdr:cNvSpPr txBox="1"/>
        </xdr:nvSpPr>
        <xdr:spPr bwMode="auto">
          <a:xfrm>
            <a:off x="7232926" y="5363418"/>
            <a:ext cx="2014472" cy="494419"/>
          </a:xfrm>
          <a:prstGeom prst="rect">
            <a:avLst/>
          </a:prstGeom>
          <a:gradFill>
            <a:gsLst>
              <a:gs pos="0">
                <a:schemeClr val="accent6">
                  <a:lumMod val="50000"/>
                </a:schemeClr>
              </a:gs>
              <a:gs pos="61000">
                <a:schemeClr val="accent6">
                  <a:lumMod val="75000"/>
                </a:schemeClr>
              </a:gs>
              <a:gs pos="83000">
                <a:schemeClr val="accent6">
                  <a:shade val="94000"/>
                  <a:satMod val="135000"/>
                </a:schemeClr>
              </a:gs>
            </a:gsLst>
          </a:gradFill>
          <a:ln/>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nchorCtr="1"/>
          <a:lstStyle/>
          <a:p>
            <a:pPr algn="ctr">
              <a:defRPr/>
            </a:pPr>
            <a:r>
              <a:rPr lang="fr-FR" sz="1000" b="1">
                <a:ln>
                  <a:noFill/>
                </a:ln>
              </a:rPr>
              <a:t>CIRCUIT</a:t>
            </a:r>
            <a:r>
              <a:rPr lang="fr-FR" sz="1000" b="1">
                <a:ln>
                  <a:noFill/>
                </a:ln>
              </a:rPr>
              <a:t> AU BLOC OPERATOIRE et DONNEES ENREGISTREES</a:t>
            </a:r>
            <a:endParaRPr lang="fr-FR" sz="1000" b="1">
              <a:ln>
                <a:noFill/>
              </a:ln>
            </a:endParaRPr>
          </a:p>
        </xdr:txBody>
      </xdr:sp>
      <xdr:sp>
        <xdr:nvSpPr>
          <xdr:cNvPr id="4" name="ZoneTexte 3"/>
          <xdr:cNvSpPr txBox="1"/>
        </xdr:nvSpPr>
        <xdr:spPr bwMode="auto">
          <a:xfrm>
            <a:off x="1028700" y="5258551"/>
            <a:ext cx="289800" cy="301487"/>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ctr" anchorCtr="1"/>
          <a:lstStyle/>
          <a:p>
            <a:pPr algn="ctr">
              <a:defRPr/>
            </a:pPr>
            <a:r>
              <a:rPr lang="fr-FR" sz="1800" b="1">
                <a:ln>
                  <a:noFill/>
                </a:ln>
              </a:rPr>
              <a:t>1</a:t>
            </a:r>
            <a:endParaRPr/>
          </a:p>
        </xdr:txBody>
      </xdr:sp>
      <xdr:sp>
        <xdr:nvSpPr>
          <xdr:cNvPr id="5" name="ZoneTexte 4"/>
          <xdr:cNvSpPr txBox="1"/>
        </xdr:nvSpPr>
        <xdr:spPr bwMode="auto">
          <a:xfrm>
            <a:off x="7039077" y="5168238"/>
            <a:ext cx="288321" cy="343837"/>
          </a:xfrm>
          <a:prstGeom prst="rect">
            <a:avLst/>
          </a:prstGeom>
          <a:gradFill>
            <a:gsLst>
              <a:gs pos="0">
                <a:schemeClr val="accent6">
                  <a:lumMod val="50000"/>
                </a:schemeClr>
              </a:gs>
              <a:gs pos="61000">
                <a:schemeClr val="accent6">
                  <a:lumMod val="75000"/>
                </a:schemeClr>
              </a:gs>
              <a:gs pos="83000">
                <a:schemeClr val="accent6">
                  <a:shade val="94000"/>
                  <a:satMod val="135000"/>
                </a:schemeClr>
              </a:gs>
            </a:gsLst>
          </a:gradFill>
          <a:ln/>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nchorCtr="1"/>
          <a:lstStyle/>
          <a:p>
            <a:pPr algn="ctr">
              <a:defRPr/>
            </a:pPr>
            <a:r>
              <a:rPr lang="fr-FR" sz="1800" b="1">
                <a:ln>
                  <a:noFill/>
                </a:ln>
              </a:rPr>
              <a:t>4</a:t>
            </a:r>
            <a:endParaRPr/>
          </a:p>
        </xdr:txBody>
      </xdr:sp>
      <xdr:sp>
        <xdr:nvSpPr>
          <xdr:cNvPr id="6" name="ZoneTexte 5"/>
          <xdr:cNvSpPr txBox="1"/>
        </xdr:nvSpPr>
        <xdr:spPr bwMode="auto">
          <a:xfrm>
            <a:off x="9639324" y="5304463"/>
            <a:ext cx="1790675" cy="551615"/>
          </a:xfrm>
          <a:prstGeom prst="rect">
            <a:avLst/>
          </a:prstGeom>
          <a:gradFill>
            <a:gsLst>
              <a:gs pos="0">
                <a:srgbClr val="FFC000"/>
              </a:gs>
              <a:gs pos="80000">
                <a:srgbClr val="FFC000">
                  <a:alpha val="60000"/>
                </a:srgbClr>
              </a:gs>
              <a:gs pos="100000">
                <a:srgbClr val="FFC000">
                  <a:alpha val="20000"/>
                </a:srgbClr>
              </a:gs>
            </a:gsLst>
          </a:gradFill>
          <a:ln>
            <a:solidFill>
              <a:schemeClr val="bg1"/>
            </a:solidFill>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ctr" anchorCtr="1"/>
          <a:lstStyle/>
          <a:p>
            <a:pPr algn="ctr">
              <a:defRPr/>
            </a:pPr>
            <a:r>
              <a:rPr lang="fr-FR" sz="1000" b="1">
                <a:ln>
                  <a:noFill/>
                </a:ln>
              </a:rPr>
              <a:t>DONNEES DU </a:t>
            </a:r>
            <a:r>
              <a:rPr lang="fr-FR" sz="1000" b="1">
                <a:ln>
                  <a:noFill/>
                </a:ln>
              </a:rPr>
              <a:t>PATIENT EN DEHORS DE L'HOPITAL</a:t>
            </a:r>
            <a:endParaRPr lang="fr-FR" sz="1000" b="1">
              <a:ln>
                <a:noFill/>
              </a:ln>
            </a:endParaRPr>
          </a:p>
        </xdr:txBody>
      </xdr:sp>
      <xdr:sp>
        <xdr:nvSpPr>
          <xdr:cNvPr id="7" name="ZoneTexte 6"/>
          <xdr:cNvSpPr txBox="1"/>
        </xdr:nvSpPr>
        <xdr:spPr bwMode="auto">
          <a:xfrm>
            <a:off x="9411732" y="5162550"/>
            <a:ext cx="349246" cy="310523"/>
          </a:xfrm>
          <a:prstGeom prst="rect">
            <a:avLst/>
          </a:prstGeom>
          <a:gradFill>
            <a:gsLst>
              <a:gs pos="0">
                <a:srgbClr val="FFC000"/>
              </a:gs>
              <a:gs pos="80000">
                <a:srgbClr val="FFC000">
                  <a:alpha val="60000"/>
                </a:srgbClr>
              </a:gs>
              <a:gs pos="100000">
                <a:srgbClr val="FFC000">
                  <a:alpha val="20000"/>
                </a:srgbClr>
              </a:gs>
            </a:gsLst>
          </a:gradFill>
          <a:ln>
            <a:solidFill>
              <a:schemeClr val="bg1"/>
            </a:solidFill>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ctr" anchorCtr="1"/>
          <a:lstStyle/>
          <a:p>
            <a:pPr algn="ctr">
              <a:defRPr/>
            </a:pPr>
            <a:r>
              <a:rPr lang="fr-FR" sz="1800" b="1">
                <a:ln>
                  <a:noFill/>
                </a:ln>
              </a:rPr>
              <a:t>5</a:t>
            </a:r>
            <a:endParaRPr/>
          </a:p>
        </xdr:txBody>
      </xdr:sp>
      <xdr:sp>
        <xdr:nvSpPr>
          <xdr:cNvPr id="9" name="ZoneTexte 8"/>
          <xdr:cNvSpPr txBox="1"/>
        </xdr:nvSpPr>
        <xdr:spPr bwMode="auto">
          <a:xfrm>
            <a:off x="3622226" y="5351996"/>
            <a:ext cx="1364477" cy="436044"/>
          </a:xfrm>
          <a:prstGeom prst="rect">
            <a:avLst/>
          </a:prstGeom>
          <a:gradFill>
            <a:gsLst>
              <a:gs pos="0">
                <a:schemeClr val="bg2">
                  <a:lumMod val="10000"/>
                </a:schemeClr>
              </a:gs>
              <a:gs pos="51000">
                <a:schemeClr val="bg2">
                  <a:lumMod val="25000"/>
                </a:schemeClr>
              </a:gs>
              <a:gs pos="80000">
                <a:schemeClr val="bg2">
                  <a:lumMod val="50000"/>
                </a:schemeClr>
              </a:gs>
              <a:gs pos="95000">
                <a:schemeClr val="bg2">
                  <a:lumMod val="75000"/>
                </a:schemeClr>
              </a:gs>
            </a:gsLst>
          </a:gradFill>
          <a:ln/>
        </xdr:spPr>
        <xdr:style>
          <a:lnRef idx="0">
            <a:schemeClr val="accent3"/>
          </a:lnRef>
          <a:fillRef idx="3">
            <a:schemeClr val="accent3"/>
          </a:fillRef>
          <a:effectRef idx="3">
            <a:schemeClr val="accent3"/>
          </a:effectRef>
          <a:fontRef idx="minor">
            <a:schemeClr val="lt1"/>
          </a:fontRef>
        </xdr:style>
        <xdr:txBody>
          <a:bodyPr vertOverflow="clip" horzOverflow="clip" wrap="square" rtlCol="0" anchor="ctr" anchorCtr="1"/>
          <a:lstStyle/>
          <a:p>
            <a:pPr algn="ctr">
              <a:defRPr/>
            </a:pPr>
            <a:r>
              <a:rPr lang="fr-FR" sz="1000" b="1">
                <a:ln>
                  <a:noFill/>
                </a:ln>
              </a:rPr>
              <a:t>FOURNISSEURS</a:t>
            </a:r>
            <a:r>
              <a:rPr lang="fr-FR" sz="1000" b="1">
                <a:ln>
                  <a:noFill/>
                </a:ln>
              </a:rPr>
              <a:t> ET INFORMATIONS DMI</a:t>
            </a:r>
            <a:endParaRPr lang="fr-FR" sz="1000" b="1">
              <a:ln>
                <a:noFill/>
              </a:ln>
            </a:endParaRPr>
          </a:p>
        </xdr:txBody>
      </xdr:sp>
      <xdr:sp>
        <xdr:nvSpPr>
          <xdr:cNvPr id="10" name="ZoneTexte 9"/>
          <xdr:cNvSpPr txBox="1"/>
        </xdr:nvSpPr>
        <xdr:spPr bwMode="auto">
          <a:xfrm>
            <a:off x="3389559" y="5188267"/>
            <a:ext cx="325097" cy="274897"/>
          </a:xfrm>
          <a:prstGeom prst="rect">
            <a:avLst/>
          </a:prstGeom>
          <a:gradFill>
            <a:gsLst>
              <a:gs pos="0">
                <a:schemeClr val="bg2">
                  <a:lumMod val="10000"/>
                </a:schemeClr>
              </a:gs>
              <a:gs pos="51000">
                <a:schemeClr val="bg2">
                  <a:lumMod val="25000"/>
                </a:schemeClr>
              </a:gs>
              <a:gs pos="80000">
                <a:schemeClr val="bg2">
                  <a:lumMod val="50000"/>
                </a:schemeClr>
              </a:gs>
              <a:gs pos="95000">
                <a:schemeClr val="bg2">
                  <a:lumMod val="75000"/>
                </a:schemeClr>
              </a:gs>
            </a:gsLst>
          </a:gradFill>
          <a:ln/>
        </xdr:spPr>
        <xdr:style>
          <a:lnRef idx="0">
            <a:schemeClr val="accent3"/>
          </a:lnRef>
          <a:fillRef idx="3">
            <a:schemeClr val="accent3"/>
          </a:fillRef>
          <a:effectRef idx="3">
            <a:schemeClr val="accent3"/>
          </a:effectRef>
          <a:fontRef idx="minor">
            <a:schemeClr val="lt1"/>
          </a:fontRef>
        </xdr:style>
        <xdr:txBody>
          <a:bodyPr vertOverflow="clip" horzOverflow="clip" wrap="square" rtlCol="0" anchor="ctr" anchorCtr="1"/>
          <a:lstStyle/>
          <a:p>
            <a:pPr algn="ctr">
              <a:defRPr/>
            </a:pPr>
            <a:r>
              <a:rPr lang="fr-FR" sz="1800" b="1">
                <a:ln>
                  <a:noFill/>
                </a:ln>
              </a:rPr>
              <a:t>2</a:t>
            </a:r>
            <a:endParaRPr/>
          </a:p>
        </xdr:txBody>
      </xdr:sp>
      <xdr:sp>
        <xdr:nvSpPr>
          <xdr:cNvPr id="11" name="ZoneTexte 10"/>
          <xdr:cNvSpPr txBox="1"/>
        </xdr:nvSpPr>
        <xdr:spPr bwMode="auto">
          <a:xfrm>
            <a:off x="5237761" y="5301570"/>
            <a:ext cx="1696439" cy="554400"/>
          </a:xfrm>
          <a:prstGeom prst="rect">
            <a:avLst/>
          </a:prstGeom>
          <a:gradFill>
            <a:gsLst>
              <a:gs pos="4000">
                <a:schemeClr val="accent3">
                  <a:lumMod val="50000"/>
                </a:schemeClr>
              </a:gs>
              <a:gs pos="48000">
                <a:srgbClr val="647C31"/>
              </a:gs>
              <a:gs pos="74000">
                <a:srgbClr val="7E9D3C"/>
              </a:gs>
            </a:gsLst>
          </a:gradFill>
          <a:ln/>
        </xdr:spPr>
        <xdr:style>
          <a:lnRef idx="0">
            <a:schemeClr val="accent3"/>
          </a:lnRef>
          <a:fillRef idx="3">
            <a:schemeClr val="accent3"/>
          </a:fillRef>
          <a:effectRef idx="3">
            <a:schemeClr val="accent3"/>
          </a:effectRef>
          <a:fontRef idx="minor">
            <a:schemeClr val="lt1"/>
          </a:fontRef>
        </xdr:style>
        <xdr:txBody>
          <a:bodyPr vertOverflow="clip" horzOverflow="clip" wrap="square" rtlCol="0" anchor="ctr" anchorCtr="1"/>
          <a:lstStyle/>
          <a:p>
            <a:pPr algn="ctr">
              <a:defRPr/>
            </a:pPr>
            <a:r>
              <a:rPr lang="fr-FR" sz="1000" b="1">
                <a:ln>
                  <a:noFill/>
                </a:ln>
              </a:rPr>
              <a:t>CIRCUIT A LA  PUI et DONNEES</a:t>
            </a:r>
            <a:r>
              <a:rPr lang="fr-FR" sz="1000" b="1">
                <a:ln>
                  <a:noFill/>
                </a:ln>
              </a:rPr>
              <a:t> ENREGISTREES</a:t>
            </a:r>
            <a:endParaRPr lang="fr-FR" sz="1000" b="1">
              <a:ln>
                <a:noFill/>
              </a:ln>
            </a:endParaRPr>
          </a:p>
        </xdr:txBody>
      </xdr:sp>
      <xdr:sp>
        <xdr:nvSpPr>
          <xdr:cNvPr id="12" name="ZoneTexte 11"/>
          <xdr:cNvSpPr txBox="1"/>
        </xdr:nvSpPr>
        <xdr:spPr bwMode="auto">
          <a:xfrm flipH="1">
            <a:off x="5063058" y="5076980"/>
            <a:ext cx="283299" cy="341252"/>
          </a:xfrm>
          <a:prstGeom prst="rect">
            <a:avLst/>
          </a:prstGeom>
          <a:gradFill>
            <a:gsLst>
              <a:gs pos="4000">
                <a:schemeClr val="accent3">
                  <a:lumMod val="50000"/>
                </a:schemeClr>
              </a:gs>
              <a:gs pos="48000">
                <a:srgbClr val="647C31"/>
              </a:gs>
              <a:gs pos="74000">
                <a:srgbClr val="7E9D3C"/>
              </a:gs>
            </a:gsLst>
          </a:gradFill>
          <a:ln/>
        </xdr:spPr>
        <xdr:style>
          <a:lnRef idx="0">
            <a:schemeClr val="accent3"/>
          </a:lnRef>
          <a:fillRef idx="3">
            <a:schemeClr val="accent3"/>
          </a:fillRef>
          <a:effectRef idx="3">
            <a:schemeClr val="accent3"/>
          </a:effectRef>
          <a:fontRef idx="minor">
            <a:schemeClr val="lt1"/>
          </a:fontRef>
        </xdr:style>
        <xdr:txBody>
          <a:bodyPr vertOverflow="clip" horzOverflow="clip" wrap="square" rtlCol="0" anchor="ctr" anchorCtr="1"/>
          <a:lstStyle/>
          <a:p>
            <a:pPr algn="ctr">
              <a:defRPr/>
            </a:pPr>
            <a:r>
              <a:rPr lang="fr-FR" sz="1800" b="1">
                <a:ln>
                  <a:noFill/>
                </a:ln>
              </a:rPr>
              <a:t>3</a:t>
            </a:r>
            <a:endParaRPr/>
          </a:p>
        </xdr:txBody>
      </xdr:sp>
    </xdr:grpSp>
    <xdr:clientData/>
  </xdr:twoCellAnchor>
  <xdr:twoCellAnchor editAs="oneCell">
    <xdr:from>
      <xdr:col>2</xdr:col>
      <xdr:colOff>4638674</xdr:colOff>
      <xdr:row>11</xdr:row>
      <xdr:rowOff>1381124</xdr:rowOff>
    </xdr:from>
    <xdr:to>
      <xdr:col>4</xdr:col>
      <xdr:colOff>47624</xdr:colOff>
      <xdr:row>12</xdr:row>
      <xdr:rowOff>1123685</xdr:rowOff>
    </xdr:to>
    <xdr:pic>
      <xdr:nvPicPr>
        <xdr:cNvPr id="15" name="Image 14"/>
        <xdr:cNvPicPr>
          <a:picLocks noChangeAspect="1"/>
        </xdr:cNvPicPr>
      </xdr:nvPicPr>
      <xdr:blipFill>
        <a:blip r:embed="rId2"/>
        <a:stretch/>
      </xdr:blipFill>
      <xdr:spPr bwMode="auto">
        <a:xfrm>
          <a:off x="7096125" y="6172200"/>
          <a:ext cx="1714500" cy="1571362"/>
        </a:xfrm>
        <a:prstGeom prst="rect">
          <a:avLst/>
        </a:prstGeom>
      </xdr:spPr>
    </xdr:pic>
    <xdr:clientData/>
  </xdr:twoCellAnchor>
  <xdr:twoCellAnchor editAs="oneCell">
    <xdr:from>
      <xdr:col>4</xdr:col>
      <xdr:colOff>923924</xdr:colOff>
      <xdr:row>12</xdr:row>
      <xdr:rowOff>1000125</xdr:rowOff>
    </xdr:from>
    <xdr:to>
      <xdr:col>4</xdr:col>
      <xdr:colOff>2597236</xdr:colOff>
      <xdr:row>12</xdr:row>
      <xdr:rowOff>2372013</xdr:rowOff>
    </xdr:to>
    <xdr:pic>
      <xdr:nvPicPr>
        <xdr:cNvPr id="16" name="Image 15"/>
        <xdr:cNvPicPr>
          <a:picLocks noChangeAspect="1"/>
        </xdr:cNvPicPr>
      </xdr:nvPicPr>
      <xdr:blipFill>
        <a:blip r:embed="rId3"/>
        <a:stretch/>
      </xdr:blipFill>
      <xdr:spPr bwMode="auto">
        <a:xfrm>
          <a:off x="9686925" y="7620000"/>
          <a:ext cx="1673312" cy="1371889"/>
        </a:xfrm>
        <a:prstGeom prst="rect">
          <a:avLst/>
        </a:prstGeom>
      </xdr:spPr>
    </xdr:pic>
    <xdr:clientData/>
  </xdr:twoCellAnchor>
  <xdr:twoCellAnchor editAs="oneCell">
    <xdr:from>
      <xdr:col>0</xdr:col>
      <xdr:colOff>47627</xdr:colOff>
      <xdr:row>0</xdr:row>
      <xdr:rowOff>36801</xdr:rowOff>
    </xdr:from>
    <xdr:to>
      <xdr:col>1</xdr:col>
      <xdr:colOff>28575</xdr:colOff>
      <xdr:row>0</xdr:row>
      <xdr:rowOff>1023190</xdr:rowOff>
    </xdr:to>
    <xdr:pic>
      <xdr:nvPicPr>
        <xdr:cNvPr id="3" name="Image 2"/>
        <xdr:cNvPicPr>
          <a:picLocks noChangeAspect="1"/>
        </xdr:cNvPicPr>
      </xdr:nvPicPr>
      <xdr:blipFill>
        <a:blip r:embed="rId4"/>
        <a:stretch/>
      </xdr:blipFill>
      <xdr:spPr bwMode="auto">
        <a:xfrm>
          <a:off x="47627" y="36801"/>
          <a:ext cx="1295398" cy="986389"/>
        </a:xfrm>
        <a:prstGeom prst="rect">
          <a:avLst/>
        </a:prstGeom>
      </xdr:spPr>
    </xdr:pic>
    <xdr:clientData/>
  </xdr:twoCellAnchor>
  <xdr:twoCellAnchor editAs="twoCell">
    <xdr:from>
      <xdr:col>4</xdr:col>
      <xdr:colOff>2114551</xdr:colOff>
      <xdr:row>11</xdr:row>
      <xdr:rowOff>700767</xdr:rowOff>
    </xdr:from>
    <xdr:to>
      <xdr:col>4</xdr:col>
      <xdr:colOff>4076701</xdr:colOff>
      <xdr:row>11</xdr:row>
      <xdr:rowOff>962026</xdr:rowOff>
    </xdr:to>
    <xdr:sp>
      <xdr:nvSpPr>
        <xdr:cNvPr id="17" name="ZoneTexte 16"/>
        <xdr:cNvSpPr txBox="1"/>
      </xdr:nvSpPr>
      <xdr:spPr bwMode="auto">
        <a:xfrm>
          <a:off x="11506201" y="6091918"/>
          <a:ext cx="1962150" cy="261258"/>
        </a:xfrm>
        <a:prstGeom prst="rect">
          <a:avLst/>
        </a:prstGeom>
        <a:gradFill>
          <a:gsLst>
            <a:gs pos="0">
              <a:schemeClr val="tx1">
                <a:lumMod val="65000"/>
                <a:lumOff val="35000"/>
              </a:schemeClr>
            </a:gs>
            <a:gs pos="52000">
              <a:schemeClr val="tx1">
                <a:lumMod val="50000"/>
                <a:lumOff val="50000"/>
              </a:schemeClr>
            </a:gs>
            <a:gs pos="100000">
              <a:schemeClr val="bg1">
                <a:lumMod val="65000"/>
              </a:schemeClr>
            </a:gs>
          </a:gsLst>
        </a:gradFill>
        <a:ln>
          <a:solidFill>
            <a:schemeClr val="bg1"/>
          </a:solidFill>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ctr" anchorCtr="1"/>
        <a:lstStyle/>
        <a:p>
          <a:pPr algn="ctr">
            <a:defRPr/>
          </a:pPr>
          <a:r>
            <a:rPr lang="fr-FR" sz="1100" b="1">
              <a:ln>
                <a:noFill/>
              </a:ln>
            </a:rPr>
            <a:t>ACCESSIBILITE DES DONNEES</a:t>
          </a:r>
          <a:endParaRPr/>
        </a:p>
      </xdr:txBody>
    </xdr:sp>
    <xdr:clientData/>
  </xdr:twoCellAnchor>
  <xdr:twoCellAnchor editAs="twoCell">
    <xdr:from>
      <xdr:col>4</xdr:col>
      <xdr:colOff>2173060</xdr:colOff>
      <xdr:row>11</xdr:row>
      <xdr:rowOff>276224</xdr:rowOff>
    </xdr:from>
    <xdr:to>
      <xdr:col>4</xdr:col>
      <xdr:colOff>2457451</xdr:colOff>
      <xdr:row>11</xdr:row>
      <xdr:rowOff>590580</xdr:rowOff>
    </xdr:to>
    <xdr:sp>
      <xdr:nvSpPr>
        <xdr:cNvPr id="18" name="ZoneTexte 17"/>
        <xdr:cNvSpPr txBox="1"/>
      </xdr:nvSpPr>
      <xdr:spPr bwMode="auto">
        <a:xfrm>
          <a:off x="11564711" y="5667375"/>
          <a:ext cx="284390" cy="314355"/>
        </a:xfrm>
        <a:prstGeom prst="rect">
          <a:avLst/>
        </a:prstGeom>
        <a:gradFill>
          <a:gsLst>
            <a:gs pos="0">
              <a:schemeClr val="tx1">
                <a:lumMod val="65000"/>
                <a:lumOff val="35000"/>
              </a:schemeClr>
            </a:gs>
            <a:gs pos="54000">
              <a:schemeClr val="tx1">
                <a:lumMod val="50000"/>
                <a:lumOff val="50000"/>
              </a:schemeClr>
            </a:gs>
            <a:gs pos="100000">
              <a:schemeClr val="bg1">
                <a:lumMod val="65000"/>
              </a:schemeClr>
            </a:gs>
          </a:gsLst>
        </a:gradFill>
        <a:ln>
          <a:solidFill>
            <a:schemeClr val="bg1"/>
          </a:solidFill>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ctr" anchorCtr="1"/>
        <a:lstStyle/>
        <a:p>
          <a:pPr algn="ctr">
            <a:defRPr/>
          </a:pPr>
          <a:r>
            <a:rPr lang="fr-FR" sz="1800" b="1">
              <a:ln>
                <a:noFill/>
              </a:ln>
            </a:rPr>
            <a:t>6</a:t>
          </a:r>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twoCell">
    <xdr:from>
      <xdr:col>6</xdr:col>
      <xdr:colOff>1036926</xdr:colOff>
      <xdr:row>11</xdr:row>
      <xdr:rowOff>345281</xdr:rowOff>
    </xdr:from>
    <xdr:to>
      <xdr:col>9</xdr:col>
      <xdr:colOff>226219</xdr:colOff>
      <xdr:row>13</xdr:row>
      <xdr:rowOff>114734</xdr:rowOff>
    </xdr:to>
    <xdr:sp>
      <xdr:nvSpPr>
        <xdr:cNvPr id="2" name="ZoneTexte 1"/>
        <xdr:cNvSpPr txBox="1"/>
      </xdr:nvSpPr>
      <xdr:spPr bwMode="auto">
        <a:xfrm>
          <a:off x="9145082" y="4738687"/>
          <a:ext cx="4511387" cy="733860"/>
        </a:xfrm>
        <a:prstGeom prst="rect">
          <a:avLst/>
        </a:prstGeom>
        <a:gradFill>
          <a:gsLst>
            <a:gs pos="0">
              <a:schemeClr val="bg2">
                <a:lumMod val="10000"/>
              </a:schemeClr>
            </a:gs>
            <a:gs pos="51000">
              <a:schemeClr val="bg2">
                <a:lumMod val="25000"/>
              </a:schemeClr>
            </a:gs>
            <a:gs pos="80000">
              <a:schemeClr val="bg2">
                <a:lumMod val="50000"/>
              </a:schemeClr>
            </a:gs>
            <a:gs pos="95000">
              <a:schemeClr val="bg2">
                <a:lumMod val="75000"/>
              </a:schemeClr>
            </a:gs>
          </a:gsLst>
        </a:gradFill>
        <a:ln/>
      </xdr:spPr>
      <xdr:style>
        <a:lnRef idx="0">
          <a:schemeClr val="accent3"/>
        </a:lnRef>
        <a:fillRef idx="3">
          <a:schemeClr val="accent3"/>
        </a:fillRef>
        <a:effectRef idx="3">
          <a:schemeClr val="accent3"/>
        </a:effectRef>
        <a:fontRef idx="minor">
          <a:schemeClr val="lt1"/>
        </a:fontRef>
      </xdr:style>
      <xdr:txBody>
        <a:bodyPr vertOverflow="clip" horzOverflow="clip" wrap="square" rtlCol="0" anchor="ctr" anchorCtr="1"/>
        <a:lstStyle/>
        <a:p>
          <a:pPr algn="ctr">
            <a:defRPr/>
          </a:pPr>
          <a:r>
            <a:rPr lang="fr-FR" sz="2000" b="1">
              <a:ln>
                <a:noFill/>
              </a:ln>
            </a:rPr>
            <a:t>FOURNISSEURS</a:t>
          </a:r>
          <a:r>
            <a:rPr lang="fr-FR" sz="2000" b="1">
              <a:ln>
                <a:noFill/>
              </a:ln>
            </a:rPr>
            <a:t> ET INFORMATIONS DMI</a:t>
          </a:r>
          <a:endParaRPr lang="fr-FR" sz="2000" b="1">
            <a:ln>
              <a:noFill/>
            </a:ln>
          </a:endParaRPr>
        </a:p>
      </xdr:txBody>
    </xdr:sp>
    <xdr:clientData/>
  </xdr:twoCellAnchor>
  <xdr:twoCellAnchor editAs="twoCell">
    <xdr:from>
      <xdr:col>6</xdr:col>
      <xdr:colOff>820754</xdr:colOff>
      <xdr:row>63</xdr:row>
      <xdr:rowOff>217713</xdr:rowOff>
    </xdr:from>
    <xdr:to>
      <xdr:col>9</xdr:col>
      <xdr:colOff>1211034</xdr:colOff>
      <xdr:row>64</xdr:row>
      <xdr:rowOff>317417</xdr:rowOff>
    </xdr:to>
    <xdr:sp>
      <xdr:nvSpPr>
        <xdr:cNvPr id="6" name="ZoneTexte 5"/>
        <xdr:cNvSpPr txBox="1"/>
      </xdr:nvSpPr>
      <xdr:spPr bwMode="auto">
        <a:xfrm>
          <a:off x="8930611" y="24302356"/>
          <a:ext cx="5710673" cy="671204"/>
        </a:xfrm>
        <a:prstGeom prst="rect">
          <a:avLst/>
        </a:prstGeom>
        <a:gradFill>
          <a:gsLst>
            <a:gs pos="4000">
              <a:schemeClr val="accent3">
                <a:lumMod val="50000"/>
              </a:schemeClr>
            </a:gs>
            <a:gs pos="48000">
              <a:srgbClr val="647C31"/>
            </a:gs>
            <a:gs pos="74000">
              <a:srgbClr val="7E9D3C"/>
            </a:gs>
          </a:gsLst>
        </a:gradFill>
        <a:ln/>
      </xdr:spPr>
      <xdr:style>
        <a:lnRef idx="0">
          <a:schemeClr val="accent3"/>
        </a:lnRef>
        <a:fillRef idx="3">
          <a:schemeClr val="accent3"/>
        </a:fillRef>
        <a:effectRef idx="3">
          <a:schemeClr val="accent3"/>
        </a:effectRef>
        <a:fontRef idx="minor">
          <a:schemeClr val="lt1"/>
        </a:fontRef>
      </xdr:style>
      <xdr:txBody>
        <a:bodyPr vertOverflow="clip" horzOverflow="clip" wrap="square" rtlCol="0" anchor="ctr" anchorCtr="1"/>
        <a:lstStyle/>
        <a:p>
          <a:pPr algn="ctr">
            <a:defRPr/>
          </a:pPr>
          <a:r>
            <a:rPr lang="fr-FR" sz="2200" b="1">
              <a:ln>
                <a:noFill/>
              </a:ln>
            </a:rPr>
            <a:t>CIRCUIT A LA  PUI et DONNEES</a:t>
          </a:r>
          <a:r>
            <a:rPr lang="fr-FR" sz="2200" b="1">
              <a:ln>
                <a:noFill/>
              </a:ln>
            </a:rPr>
            <a:t> ENREGISTREES</a:t>
          </a:r>
          <a:endParaRPr lang="fr-FR" sz="2200" b="1">
            <a:ln>
              <a:noFill/>
            </a:ln>
          </a:endParaRPr>
        </a:p>
      </xdr:txBody>
    </xdr:sp>
    <xdr:clientData/>
  </xdr:twoCellAnchor>
  <xdr:twoCellAnchor editAs="twoCell">
    <xdr:from>
      <xdr:col>12</xdr:col>
      <xdr:colOff>190499</xdr:colOff>
      <xdr:row>35</xdr:row>
      <xdr:rowOff>2040</xdr:rowOff>
    </xdr:from>
    <xdr:to>
      <xdr:col>14</xdr:col>
      <xdr:colOff>1095374</xdr:colOff>
      <xdr:row>36</xdr:row>
      <xdr:rowOff>95249</xdr:rowOff>
    </xdr:to>
    <xdr:sp>
      <xdr:nvSpPr>
        <xdr:cNvPr id="7" name="ZoneTexte 6"/>
        <xdr:cNvSpPr txBox="1"/>
      </xdr:nvSpPr>
      <xdr:spPr bwMode="auto">
        <a:xfrm>
          <a:off x="17097374" y="13920446"/>
          <a:ext cx="4810125" cy="914741"/>
        </a:xfrm>
        <a:prstGeom prst="rect">
          <a:avLst/>
        </a:prstGeom>
        <a:gradFill>
          <a:gsLst>
            <a:gs pos="0">
              <a:schemeClr val="accent6">
                <a:lumMod val="50000"/>
              </a:schemeClr>
            </a:gs>
            <a:gs pos="61000">
              <a:schemeClr val="accent6">
                <a:lumMod val="75000"/>
              </a:schemeClr>
            </a:gs>
            <a:gs pos="83000">
              <a:schemeClr val="accent6">
                <a:shade val="94000"/>
                <a:satMod val="135000"/>
              </a:schemeClr>
            </a:gs>
          </a:gsLst>
        </a:gradFill>
        <a:ln/>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nchorCtr="1"/>
        <a:lstStyle/>
        <a:p>
          <a:pPr algn="ctr">
            <a:defRPr/>
          </a:pPr>
          <a:r>
            <a:rPr lang="fr-FR" sz="2200" b="1">
              <a:ln>
                <a:noFill/>
              </a:ln>
            </a:rPr>
            <a:t>CIRCUIT</a:t>
          </a:r>
          <a:r>
            <a:rPr lang="fr-FR" sz="2200" b="1">
              <a:ln>
                <a:noFill/>
              </a:ln>
            </a:rPr>
            <a:t> AU BLOC OPERATOIRE et DONNEES ENREGISTREES</a:t>
          </a:r>
          <a:endParaRPr lang="fr-FR" sz="2200" b="1">
            <a:ln>
              <a:noFill/>
            </a:ln>
          </a:endParaRPr>
        </a:p>
      </xdr:txBody>
    </xdr:sp>
    <xdr:clientData/>
  </xdr:twoCellAnchor>
  <xdr:twoCellAnchor editAs="twoCell">
    <xdr:from>
      <xdr:col>11</xdr:col>
      <xdr:colOff>768493</xdr:colOff>
      <xdr:row>4</xdr:row>
      <xdr:rowOff>148288</xdr:rowOff>
    </xdr:from>
    <xdr:to>
      <xdr:col>14</xdr:col>
      <xdr:colOff>1678781</xdr:colOff>
      <xdr:row>5</xdr:row>
      <xdr:rowOff>500062</xdr:rowOff>
    </xdr:to>
    <xdr:sp>
      <xdr:nvSpPr>
        <xdr:cNvPr id="12" name="ZoneTexte 11"/>
        <xdr:cNvSpPr txBox="1"/>
      </xdr:nvSpPr>
      <xdr:spPr bwMode="auto">
        <a:xfrm>
          <a:off x="16627618" y="1958038"/>
          <a:ext cx="5863288" cy="518462"/>
        </a:xfrm>
        <a:prstGeom prst="rect">
          <a:avLst/>
        </a:prstGeom>
        <a:gradFill>
          <a:gsLst>
            <a:gs pos="0">
              <a:srgbClr val="FFC000"/>
            </a:gs>
            <a:gs pos="80000">
              <a:srgbClr val="FFC000">
                <a:alpha val="60000"/>
              </a:srgbClr>
            </a:gs>
            <a:gs pos="100000">
              <a:srgbClr val="FFC000">
                <a:alpha val="20000"/>
              </a:srgbClr>
            </a:gs>
          </a:gsLst>
        </a:gradFill>
        <a:ln>
          <a:solidFill>
            <a:schemeClr val="bg1"/>
          </a:solidFill>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ctr" anchorCtr="1"/>
        <a:lstStyle/>
        <a:p>
          <a:pPr algn="ctr">
            <a:defRPr/>
          </a:pPr>
          <a:r>
            <a:rPr lang="fr-FR" sz="2200" b="1">
              <a:ln>
                <a:noFill/>
              </a:ln>
            </a:rPr>
            <a:t>DONNEES DU </a:t>
          </a:r>
          <a:r>
            <a:rPr lang="fr-FR" sz="2200" b="1">
              <a:ln>
                <a:noFill/>
              </a:ln>
            </a:rPr>
            <a:t>PATIENT EN DEHORS DE L'HOPITAL</a:t>
          </a:r>
          <a:endParaRPr lang="fr-FR" sz="2200" b="1">
            <a:ln>
              <a:noFill/>
            </a:ln>
          </a:endParaRPr>
        </a:p>
      </xdr:txBody>
    </xdr:sp>
    <xdr:clientData/>
  </xdr:twoCellAnchor>
  <xdr:twoCellAnchor editAs="twoCell">
    <xdr:from>
      <xdr:col>4</xdr:col>
      <xdr:colOff>86591</xdr:colOff>
      <xdr:row>24</xdr:row>
      <xdr:rowOff>7792</xdr:rowOff>
    </xdr:from>
    <xdr:to>
      <xdr:col>5</xdr:col>
      <xdr:colOff>1472045</xdr:colOff>
      <xdr:row>29</xdr:row>
      <xdr:rowOff>121227</xdr:rowOff>
    </xdr:to>
    <xdr:sp>
      <xdr:nvSpPr>
        <xdr:cNvPr id="13" name="ZoneTexte 12"/>
        <xdr:cNvSpPr txBox="1"/>
      </xdr:nvSpPr>
      <xdr:spPr bwMode="auto">
        <a:xfrm>
          <a:off x="4779818" y="10260155"/>
          <a:ext cx="3065318" cy="1377662"/>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ctr" anchorCtr="1"/>
        <a:lstStyle/>
        <a:p>
          <a:pPr algn="ctr">
            <a:defRPr/>
          </a:pPr>
          <a:r>
            <a:rPr lang="fr-FR" sz="2200" b="1">
              <a:ln>
                <a:noFill/>
              </a:ln>
            </a:rPr>
            <a:t>A L'HOPITAL - DONNEES</a:t>
          </a:r>
          <a:r>
            <a:rPr lang="fr-FR" sz="2200" b="1">
              <a:ln>
                <a:noFill/>
              </a:ln>
            </a:rPr>
            <a:t> PATIENTS et DONNEES FINANCIERES</a:t>
          </a:r>
          <a:endParaRPr lang="fr-FR" sz="2200" b="1">
            <a:ln>
              <a:noFill/>
            </a:ln>
          </a:endParaRPr>
        </a:p>
      </xdr:txBody>
    </xdr:sp>
    <xdr:clientData/>
  </xdr:twoCellAnchor>
  <xdr:twoCellAnchor editAs="twoCell">
    <xdr:from>
      <xdr:col>1</xdr:col>
      <xdr:colOff>1328089</xdr:colOff>
      <xdr:row>3</xdr:row>
      <xdr:rowOff>61912</xdr:rowOff>
    </xdr:from>
    <xdr:to>
      <xdr:col>2</xdr:col>
      <xdr:colOff>669997</xdr:colOff>
      <xdr:row>5</xdr:row>
      <xdr:rowOff>134216</xdr:rowOff>
    </xdr:to>
    <xdr:sp>
      <xdr:nvSpPr>
        <xdr:cNvPr id="4" name="Ellipse 3"/>
        <xdr:cNvSpPr/>
      </xdr:nvSpPr>
      <xdr:spPr bwMode="auto">
        <a:xfrm>
          <a:off x="2090089" y="1407318"/>
          <a:ext cx="901628" cy="405679"/>
        </a:xfrm>
        <a:prstGeom prst="ellipse">
          <a:avLst/>
        </a:prstGeom>
        <a:gradFill>
          <a:gsLst>
            <a:gs pos="0">
              <a:schemeClr val="accent5">
                <a:lumMod val="50000"/>
              </a:schemeClr>
            </a:gs>
            <a:gs pos="29000">
              <a:schemeClr val="accent5">
                <a:lumMod val="75000"/>
              </a:schemeClr>
            </a:gs>
            <a:gs pos="100000">
              <a:schemeClr val="accent5">
                <a:lumMod val="40000"/>
                <a:lumOff val="60000"/>
              </a:schemeClr>
            </a:gs>
          </a:gsLst>
        </a:gra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nchorCtr="1"/>
        <a:lstStyle/>
        <a:p>
          <a:pPr algn="l">
            <a:defRPr/>
          </a:pPr>
          <a:r>
            <a:rPr lang="fr-FR" sz="1600" b="1">
              <a:solidFill>
                <a:schemeClr val="bg1"/>
              </a:solidFill>
              <a:latin typeface="+mn-lt"/>
              <a:ea typeface="+mn-ea"/>
              <a:cs typeface="+mn-cs"/>
            </a:rPr>
            <a:t>2.1</a:t>
          </a:r>
          <a:endParaRPr/>
        </a:p>
      </xdr:txBody>
    </xdr:sp>
    <xdr:clientData/>
  </xdr:twoCellAnchor>
  <xdr:twoCellAnchor editAs="twoCell">
    <xdr:from>
      <xdr:col>4</xdr:col>
      <xdr:colOff>1332201</xdr:colOff>
      <xdr:row>3</xdr:row>
      <xdr:rowOff>112568</xdr:rowOff>
    </xdr:from>
    <xdr:to>
      <xdr:col>5</xdr:col>
      <xdr:colOff>585787</xdr:colOff>
      <xdr:row>5</xdr:row>
      <xdr:rowOff>104775</xdr:rowOff>
    </xdr:to>
    <xdr:sp>
      <xdr:nvSpPr>
        <xdr:cNvPr id="16" name="Ellipse 15"/>
        <xdr:cNvSpPr/>
      </xdr:nvSpPr>
      <xdr:spPr bwMode="auto">
        <a:xfrm>
          <a:off x="6023264" y="1457974"/>
          <a:ext cx="944273" cy="325582"/>
        </a:xfrm>
        <a:prstGeom prst="ellipse">
          <a:avLst/>
        </a:prstGeom>
        <a:gradFill>
          <a:gsLst>
            <a:gs pos="0">
              <a:schemeClr val="accent5">
                <a:lumMod val="50000"/>
              </a:schemeClr>
            </a:gs>
            <a:gs pos="29000">
              <a:schemeClr val="accent5">
                <a:lumMod val="75000"/>
              </a:schemeClr>
            </a:gs>
            <a:gs pos="100000">
              <a:schemeClr val="accent5">
                <a:lumMod val="40000"/>
                <a:lumOff val="60000"/>
              </a:schemeClr>
            </a:gs>
          </a:gsLst>
        </a:gra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nchorCtr="1"/>
        <a:lstStyle/>
        <a:p>
          <a:pPr marL="0" indent="0" algn="l">
            <a:defRPr/>
          </a:pPr>
          <a:r>
            <a:rPr lang="fr-FR" sz="1600" b="1">
              <a:solidFill>
                <a:schemeClr val="bg1"/>
              </a:solidFill>
              <a:latin typeface="+mn-lt"/>
              <a:ea typeface="+mn-ea"/>
              <a:cs typeface="+mn-cs"/>
            </a:rPr>
            <a:t>2.2</a:t>
          </a:r>
          <a:endParaRPr/>
        </a:p>
      </xdr:txBody>
    </xdr:sp>
    <xdr:clientData/>
  </xdr:twoCellAnchor>
  <xdr:twoCellAnchor editAs="twoCell">
    <xdr:from>
      <xdr:col>6</xdr:col>
      <xdr:colOff>921111</xdr:colOff>
      <xdr:row>4</xdr:row>
      <xdr:rowOff>27493</xdr:rowOff>
    </xdr:from>
    <xdr:to>
      <xdr:col>7</xdr:col>
      <xdr:colOff>445292</xdr:colOff>
      <xdr:row>5</xdr:row>
      <xdr:rowOff>224488</xdr:rowOff>
    </xdr:to>
    <xdr:sp>
      <xdr:nvSpPr>
        <xdr:cNvPr id="17" name="Ellipse 16"/>
        <xdr:cNvSpPr/>
      </xdr:nvSpPr>
      <xdr:spPr bwMode="auto">
        <a:xfrm>
          <a:off x="9029267" y="1539587"/>
          <a:ext cx="964839" cy="363682"/>
        </a:xfrm>
        <a:prstGeom prst="ellipse">
          <a:avLst/>
        </a:prstGeom>
        <a:gradFill>
          <a:gsLst>
            <a:gs pos="0">
              <a:schemeClr val="accent5">
                <a:lumMod val="50000"/>
              </a:schemeClr>
            </a:gs>
            <a:gs pos="29000">
              <a:schemeClr val="accent5">
                <a:lumMod val="75000"/>
              </a:schemeClr>
            </a:gs>
            <a:gs pos="100000">
              <a:schemeClr val="accent5">
                <a:lumMod val="40000"/>
                <a:lumOff val="60000"/>
              </a:schemeClr>
            </a:gs>
          </a:gsLst>
        </a:gra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nchorCtr="1"/>
        <a:lstStyle/>
        <a:p>
          <a:pPr algn="l">
            <a:defRPr/>
          </a:pPr>
          <a:r>
            <a:rPr lang="fr-FR" sz="1600" b="1">
              <a:solidFill>
                <a:schemeClr val="bg1"/>
              </a:solidFill>
              <a:latin typeface="+mn-lt"/>
              <a:ea typeface="+mn-ea"/>
              <a:cs typeface="+mn-cs"/>
            </a:rPr>
            <a:t>2.3</a:t>
          </a:r>
          <a:endParaRPr/>
        </a:p>
      </xdr:txBody>
    </xdr:sp>
    <xdr:clientData/>
  </xdr:twoCellAnchor>
  <xdr:twoCellAnchor editAs="twoCell">
    <xdr:from>
      <xdr:col>6</xdr:col>
      <xdr:colOff>658091</xdr:colOff>
      <xdr:row>11</xdr:row>
      <xdr:rowOff>1</xdr:rowOff>
    </xdr:from>
    <xdr:to>
      <xdr:col>6</xdr:col>
      <xdr:colOff>1250157</xdr:colOff>
      <xdr:row>11</xdr:row>
      <xdr:rowOff>485992</xdr:rowOff>
    </xdr:to>
    <xdr:sp>
      <xdr:nvSpPr>
        <xdr:cNvPr id="26" name="ZoneTexte 25"/>
        <xdr:cNvSpPr txBox="1"/>
      </xdr:nvSpPr>
      <xdr:spPr bwMode="auto">
        <a:xfrm>
          <a:off x="8766247" y="4393407"/>
          <a:ext cx="592066" cy="485991"/>
        </a:xfrm>
        <a:prstGeom prst="rect">
          <a:avLst/>
        </a:prstGeom>
        <a:gradFill>
          <a:gsLst>
            <a:gs pos="0">
              <a:schemeClr val="bg2">
                <a:lumMod val="10000"/>
              </a:schemeClr>
            </a:gs>
            <a:gs pos="51000">
              <a:schemeClr val="bg2">
                <a:lumMod val="25000"/>
              </a:schemeClr>
            </a:gs>
            <a:gs pos="80000">
              <a:schemeClr val="bg2">
                <a:lumMod val="50000"/>
              </a:schemeClr>
            </a:gs>
            <a:gs pos="95000">
              <a:schemeClr val="bg2">
                <a:lumMod val="75000"/>
              </a:schemeClr>
            </a:gs>
          </a:gsLst>
        </a:gradFill>
        <a:ln/>
      </xdr:spPr>
      <xdr:style>
        <a:lnRef idx="0">
          <a:schemeClr val="accent3"/>
        </a:lnRef>
        <a:fillRef idx="3">
          <a:schemeClr val="accent3"/>
        </a:fillRef>
        <a:effectRef idx="3">
          <a:schemeClr val="accent3"/>
        </a:effectRef>
        <a:fontRef idx="minor">
          <a:schemeClr val="lt1"/>
        </a:fontRef>
      </xdr:style>
      <xdr:txBody>
        <a:bodyPr vertOverflow="clip" horzOverflow="clip" wrap="square" rtlCol="0" anchor="ctr" anchorCtr="1"/>
        <a:lstStyle/>
        <a:p>
          <a:pPr algn="ctr">
            <a:defRPr/>
          </a:pPr>
          <a:r>
            <a:rPr lang="fr-FR" sz="3200" b="1">
              <a:ln>
                <a:noFill/>
              </a:ln>
            </a:rPr>
            <a:t>2</a:t>
          </a:r>
          <a:endParaRPr/>
        </a:p>
      </xdr:txBody>
    </xdr:sp>
    <xdr:clientData/>
  </xdr:twoCellAnchor>
  <xdr:twoCellAnchor editAs="twoCell">
    <xdr:from>
      <xdr:col>4</xdr:col>
      <xdr:colOff>935183</xdr:colOff>
      <xdr:row>22</xdr:row>
      <xdr:rowOff>259773</xdr:rowOff>
    </xdr:from>
    <xdr:to>
      <xdr:col>5</xdr:col>
      <xdr:colOff>103909</xdr:colOff>
      <xdr:row>24</xdr:row>
      <xdr:rowOff>86590</xdr:rowOff>
    </xdr:to>
    <xdr:sp>
      <xdr:nvSpPr>
        <xdr:cNvPr id="27" name="ZoneTexte 26"/>
        <xdr:cNvSpPr txBox="1"/>
      </xdr:nvSpPr>
      <xdr:spPr bwMode="auto">
        <a:xfrm>
          <a:off x="5628410" y="10009909"/>
          <a:ext cx="848590" cy="710045"/>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ctr" anchorCtr="1"/>
        <a:lstStyle/>
        <a:p>
          <a:pPr algn="ctr">
            <a:defRPr/>
          </a:pPr>
          <a:r>
            <a:rPr lang="fr-FR" sz="3200" b="1">
              <a:ln>
                <a:noFill/>
              </a:ln>
            </a:rPr>
            <a:t>1</a:t>
          </a:r>
          <a:endParaRPr/>
        </a:p>
      </xdr:txBody>
    </xdr:sp>
    <xdr:clientData/>
  </xdr:twoCellAnchor>
  <xdr:twoCellAnchor editAs="twoCell">
    <xdr:from>
      <xdr:col>6</xdr:col>
      <xdr:colOff>338787</xdr:colOff>
      <xdr:row>63</xdr:row>
      <xdr:rowOff>47625</xdr:rowOff>
    </xdr:from>
    <xdr:to>
      <xdr:col>6</xdr:col>
      <xdr:colOff>904875</xdr:colOff>
      <xdr:row>64</xdr:row>
      <xdr:rowOff>28201</xdr:rowOff>
    </xdr:to>
    <xdr:sp>
      <xdr:nvSpPr>
        <xdr:cNvPr id="29" name="ZoneTexte 28"/>
        <xdr:cNvSpPr txBox="1"/>
      </xdr:nvSpPr>
      <xdr:spPr bwMode="auto">
        <a:xfrm flipH="1">
          <a:off x="8446943" y="26931938"/>
          <a:ext cx="566088" cy="552076"/>
        </a:xfrm>
        <a:prstGeom prst="rect">
          <a:avLst/>
        </a:prstGeom>
        <a:gradFill>
          <a:gsLst>
            <a:gs pos="4000">
              <a:schemeClr val="accent3">
                <a:lumMod val="50000"/>
              </a:schemeClr>
            </a:gs>
            <a:gs pos="48000">
              <a:srgbClr val="647C31"/>
            </a:gs>
            <a:gs pos="74000">
              <a:srgbClr val="7E9D3C"/>
            </a:gs>
          </a:gsLst>
        </a:gradFill>
        <a:ln/>
      </xdr:spPr>
      <xdr:style>
        <a:lnRef idx="0">
          <a:schemeClr val="accent3"/>
        </a:lnRef>
        <a:fillRef idx="3">
          <a:schemeClr val="accent3"/>
        </a:fillRef>
        <a:effectRef idx="3">
          <a:schemeClr val="accent3"/>
        </a:effectRef>
        <a:fontRef idx="minor">
          <a:schemeClr val="lt1"/>
        </a:fontRef>
      </xdr:style>
      <xdr:txBody>
        <a:bodyPr vertOverflow="clip" horzOverflow="clip" wrap="square" rtlCol="0" anchor="ctr" anchorCtr="1"/>
        <a:lstStyle/>
        <a:p>
          <a:pPr algn="ctr">
            <a:defRPr/>
          </a:pPr>
          <a:r>
            <a:rPr lang="fr-FR" sz="3200" b="1">
              <a:ln>
                <a:noFill/>
              </a:ln>
            </a:rPr>
            <a:t>3</a:t>
          </a:r>
          <a:endParaRPr/>
        </a:p>
      </xdr:txBody>
    </xdr:sp>
    <xdr:clientData/>
  </xdr:twoCellAnchor>
  <xdr:twoCellAnchor editAs="twoCell">
    <xdr:from>
      <xdr:col>11</xdr:col>
      <xdr:colOff>955747</xdr:colOff>
      <xdr:row>34</xdr:row>
      <xdr:rowOff>500060</xdr:rowOff>
    </xdr:from>
    <xdr:to>
      <xdr:col>12</xdr:col>
      <xdr:colOff>559594</xdr:colOff>
      <xdr:row>35</xdr:row>
      <xdr:rowOff>121224</xdr:rowOff>
    </xdr:to>
    <xdr:sp>
      <xdr:nvSpPr>
        <xdr:cNvPr id="30" name="ZoneTexte 29"/>
        <xdr:cNvSpPr txBox="1"/>
      </xdr:nvSpPr>
      <xdr:spPr bwMode="auto">
        <a:xfrm>
          <a:off x="16814872" y="13525499"/>
          <a:ext cx="651597" cy="514131"/>
        </a:xfrm>
        <a:prstGeom prst="rect">
          <a:avLst/>
        </a:prstGeom>
        <a:gradFill>
          <a:gsLst>
            <a:gs pos="0">
              <a:schemeClr val="accent6">
                <a:lumMod val="50000"/>
              </a:schemeClr>
            </a:gs>
            <a:gs pos="61000">
              <a:schemeClr val="accent6">
                <a:lumMod val="75000"/>
              </a:schemeClr>
            </a:gs>
            <a:gs pos="83000">
              <a:schemeClr val="accent6">
                <a:shade val="94000"/>
                <a:satMod val="135000"/>
              </a:schemeClr>
            </a:gs>
          </a:gsLst>
        </a:gradFill>
        <a:ln/>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nchorCtr="1"/>
        <a:lstStyle/>
        <a:p>
          <a:pPr algn="ctr">
            <a:defRPr/>
          </a:pPr>
          <a:r>
            <a:rPr lang="fr-FR" sz="3200" b="1">
              <a:ln>
                <a:noFill/>
              </a:ln>
            </a:rPr>
            <a:t>4</a:t>
          </a:r>
          <a:endParaRPr/>
        </a:p>
      </xdr:txBody>
    </xdr:sp>
    <xdr:clientData/>
  </xdr:twoCellAnchor>
  <xdr:twoCellAnchor editAs="twoCell">
    <xdr:from>
      <xdr:col>11</xdr:col>
      <xdr:colOff>6494</xdr:colOff>
      <xdr:row>4</xdr:row>
      <xdr:rowOff>83344</xdr:rowOff>
    </xdr:from>
    <xdr:to>
      <xdr:col>11</xdr:col>
      <xdr:colOff>678657</xdr:colOff>
      <xdr:row>5</xdr:row>
      <xdr:rowOff>506556</xdr:rowOff>
    </xdr:to>
    <xdr:sp>
      <xdr:nvSpPr>
        <xdr:cNvPr id="32" name="ZoneTexte 31"/>
        <xdr:cNvSpPr txBox="1"/>
      </xdr:nvSpPr>
      <xdr:spPr bwMode="auto">
        <a:xfrm>
          <a:off x="15865619" y="1893094"/>
          <a:ext cx="672163" cy="589900"/>
        </a:xfrm>
        <a:prstGeom prst="rect">
          <a:avLst/>
        </a:prstGeom>
        <a:gradFill>
          <a:gsLst>
            <a:gs pos="0">
              <a:srgbClr val="FFC000"/>
            </a:gs>
            <a:gs pos="80000">
              <a:srgbClr val="FFC000">
                <a:alpha val="60000"/>
              </a:srgbClr>
            </a:gs>
            <a:gs pos="100000">
              <a:srgbClr val="FFC000">
                <a:alpha val="20000"/>
              </a:srgbClr>
            </a:gs>
          </a:gsLst>
        </a:gradFill>
        <a:ln>
          <a:solidFill>
            <a:schemeClr val="bg1"/>
          </a:solidFill>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ctr" anchorCtr="1"/>
        <a:lstStyle/>
        <a:p>
          <a:pPr algn="ctr">
            <a:defRPr/>
          </a:pPr>
          <a:r>
            <a:rPr lang="fr-FR" sz="3200" b="1">
              <a:ln>
                <a:noFill/>
              </a:ln>
            </a:rPr>
            <a:t>5</a:t>
          </a:r>
          <a:endParaRPr/>
        </a:p>
      </xdr:txBody>
    </xdr:sp>
    <xdr:clientData/>
  </xdr:twoCellAnchor>
  <xdr:twoCellAnchor editAs="twoCell">
    <xdr:from>
      <xdr:col>0</xdr:col>
      <xdr:colOff>366101</xdr:colOff>
      <xdr:row>18</xdr:row>
      <xdr:rowOff>314666</xdr:rowOff>
    </xdr:from>
    <xdr:to>
      <xdr:col>1</xdr:col>
      <xdr:colOff>454539</xdr:colOff>
      <xdr:row>19</xdr:row>
      <xdr:rowOff>66027</xdr:rowOff>
    </xdr:to>
    <xdr:sp>
      <xdr:nvSpPr>
        <xdr:cNvPr id="33" name="Ellipse 32"/>
        <xdr:cNvSpPr/>
      </xdr:nvSpPr>
      <xdr:spPr bwMode="auto">
        <a:xfrm>
          <a:off x="366101" y="8220416"/>
          <a:ext cx="850438" cy="406205"/>
        </a:xfrm>
        <a:prstGeom prst="ellipse">
          <a:avLst/>
        </a:prstGeom>
        <a:gradFill>
          <a:gsLst>
            <a:gs pos="0">
              <a:schemeClr val="accent5">
                <a:lumMod val="50000"/>
              </a:schemeClr>
            </a:gs>
            <a:gs pos="29000">
              <a:schemeClr val="accent5">
                <a:lumMod val="75000"/>
              </a:schemeClr>
            </a:gs>
            <a:gs pos="100000">
              <a:schemeClr val="accent5">
                <a:lumMod val="40000"/>
                <a:lumOff val="60000"/>
              </a:schemeClr>
            </a:gs>
          </a:gsLst>
        </a:gra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nchorCtr="1"/>
        <a:lstStyle/>
        <a:p>
          <a:pPr algn="l">
            <a:defRPr/>
          </a:pPr>
          <a:r>
            <a:rPr lang="fr-FR" sz="1600" b="1">
              <a:solidFill>
                <a:schemeClr val="bg1"/>
              </a:solidFill>
              <a:latin typeface="+mn-lt"/>
              <a:ea typeface="+mn-ea"/>
              <a:cs typeface="+mn-cs"/>
            </a:rPr>
            <a:t>3.1</a:t>
          </a:r>
          <a:endParaRPr/>
        </a:p>
      </xdr:txBody>
    </xdr:sp>
    <xdr:clientData/>
  </xdr:twoCellAnchor>
  <xdr:twoCellAnchor editAs="twoCell">
    <xdr:from>
      <xdr:col>0</xdr:col>
      <xdr:colOff>286053</xdr:colOff>
      <xdr:row>41</xdr:row>
      <xdr:rowOff>68035</xdr:rowOff>
    </xdr:from>
    <xdr:to>
      <xdr:col>1</xdr:col>
      <xdr:colOff>449712</xdr:colOff>
      <xdr:row>42</xdr:row>
      <xdr:rowOff>121227</xdr:rowOff>
    </xdr:to>
    <xdr:sp>
      <xdr:nvSpPr>
        <xdr:cNvPr id="34" name="Ellipse 33"/>
        <xdr:cNvSpPr/>
      </xdr:nvSpPr>
      <xdr:spPr bwMode="auto">
        <a:xfrm>
          <a:off x="286054" y="16451035"/>
          <a:ext cx="925658" cy="451510"/>
        </a:xfrm>
        <a:prstGeom prst="ellipse">
          <a:avLst/>
        </a:prstGeom>
        <a:gradFill>
          <a:gsLst>
            <a:gs pos="0">
              <a:schemeClr val="accent5">
                <a:lumMod val="50000"/>
              </a:schemeClr>
            </a:gs>
            <a:gs pos="29000">
              <a:schemeClr val="accent5">
                <a:lumMod val="75000"/>
              </a:schemeClr>
            </a:gs>
            <a:gs pos="100000">
              <a:schemeClr val="accent5">
                <a:lumMod val="40000"/>
                <a:lumOff val="60000"/>
              </a:schemeClr>
            </a:gs>
          </a:gsLst>
        </a:gra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nchorCtr="1"/>
        <a:lstStyle/>
        <a:p>
          <a:pPr algn="l">
            <a:defRPr/>
          </a:pPr>
          <a:r>
            <a:rPr lang="fr-FR" sz="1600" b="1">
              <a:solidFill>
                <a:schemeClr val="bg1"/>
              </a:solidFill>
              <a:latin typeface="+mn-lt"/>
              <a:ea typeface="+mn-ea"/>
              <a:cs typeface="+mn-cs"/>
            </a:rPr>
            <a:t>3.2</a:t>
          </a:r>
          <a:endParaRPr/>
        </a:p>
      </xdr:txBody>
    </xdr:sp>
    <xdr:clientData/>
  </xdr:twoCellAnchor>
  <xdr:twoCellAnchor editAs="twoCell">
    <xdr:from>
      <xdr:col>4</xdr:col>
      <xdr:colOff>1135141</xdr:colOff>
      <xdr:row>17</xdr:row>
      <xdr:rowOff>571499</xdr:rowOff>
    </xdr:from>
    <xdr:to>
      <xdr:col>5</xdr:col>
      <xdr:colOff>384056</xdr:colOff>
      <xdr:row>18</xdr:row>
      <xdr:rowOff>302483</xdr:rowOff>
    </xdr:to>
    <xdr:sp>
      <xdr:nvSpPr>
        <xdr:cNvPr id="38" name="Ellipse 37"/>
        <xdr:cNvSpPr/>
      </xdr:nvSpPr>
      <xdr:spPr bwMode="auto">
        <a:xfrm>
          <a:off x="5829605" y="7007678"/>
          <a:ext cx="936201" cy="424949"/>
        </a:xfrm>
        <a:prstGeom prst="ellipse">
          <a:avLst/>
        </a:prstGeom>
        <a:gradFill>
          <a:gsLst>
            <a:gs pos="0">
              <a:schemeClr val="accent5">
                <a:lumMod val="50000"/>
              </a:schemeClr>
            </a:gs>
            <a:gs pos="29000">
              <a:schemeClr val="accent5">
                <a:lumMod val="75000"/>
              </a:schemeClr>
            </a:gs>
            <a:gs pos="100000">
              <a:schemeClr val="accent5">
                <a:lumMod val="40000"/>
                <a:lumOff val="60000"/>
              </a:schemeClr>
            </a:gs>
          </a:gsLst>
        </a:gra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nchorCtr="1"/>
        <a:lstStyle/>
        <a:p>
          <a:pPr algn="l">
            <a:defRPr/>
          </a:pPr>
          <a:r>
            <a:rPr lang="fr-FR" sz="1600" b="1">
              <a:solidFill>
                <a:schemeClr val="bg1"/>
              </a:solidFill>
              <a:latin typeface="+mn-lt"/>
              <a:ea typeface="+mn-ea"/>
              <a:cs typeface="+mn-cs"/>
            </a:rPr>
            <a:t>1.2</a:t>
          </a:r>
          <a:endParaRPr/>
        </a:p>
      </xdr:txBody>
    </xdr:sp>
    <xdr:clientData/>
  </xdr:twoCellAnchor>
  <xdr:twoCellAnchor editAs="twoCell">
    <xdr:from>
      <xdr:col>8</xdr:col>
      <xdr:colOff>606136</xdr:colOff>
      <xdr:row>24</xdr:row>
      <xdr:rowOff>172317</xdr:rowOff>
    </xdr:from>
    <xdr:to>
      <xdr:col>8</xdr:col>
      <xdr:colOff>1420092</xdr:colOff>
      <xdr:row>26</xdr:row>
      <xdr:rowOff>176893</xdr:rowOff>
    </xdr:to>
    <xdr:sp>
      <xdr:nvSpPr>
        <xdr:cNvPr id="39" name="Ellipse 38"/>
        <xdr:cNvSpPr/>
      </xdr:nvSpPr>
      <xdr:spPr bwMode="auto">
        <a:xfrm>
          <a:off x="12525993" y="10282424"/>
          <a:ext cx="813956" cy="358362"/>
        </a:xfrm>
        <a:prstGeom prst="ellipse">
          <a:avLst/>
        </a:prstGeom>
        <a:gradFill>
          <a:gsLst>
            <a:gs pos="0">
              <a:schemeClr val="accent5">
                <a:lumMod val="50000"/>
              </a:schemeClr>
            </a:gs>
            <a:gs pos="29000">
              <a:schemeClr val="accent5">
                <a:lumMod val="75000"/>
              </a:schemeClr>
            </a:gs>
            <a:gs pos="100000">
              <a:schemeClr val="accent5">
                <a:lumMod val="40000"/>
                <a:lumOff val="60000"/>
              </a:schemeClr>
            </a:gs>
          </a:gsLst>
        </a:gra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nchorCtr="1"/>
        <a:lstStyle/>
        <a:p>
          <a:pPr algn="l">
            <a:defRPr/>
          </a:pPr>
          <a:r>
            <a:rPr lang="fr-FR" sz="1600" b="1">
              <a:solidFill>
                <a:schemeClr val="bg1"/>
              </a:solidFill>
              <a:latin typeface="+mn-lt"/>
              <a:ea typeface="+mn-ea"/>
              <a:cs typeface="+mn-cs"/>
            </a:rPr>
            <a:t>1.1</a:t>
          </a:r>
          <a:endParaRPr/>
        </a:p>
      </xdr:txBody>
    </xdr:sp>
    <xdr:clientData/>
  </xdr:twoCellAnchor>
  <xdr:twoCellAnchor editAs="twoCell">
    <xdr:from>
      <xdr:col>7</xdr:col>
      <xdr:colOff>1082386</xdr:colOff>
      <xdr:row>17</xdr:row>
      <xdr:rowOff>598714</xdr:rowOff>
    </xdr:from>
    <xdr:to>
      <xdr:col>8</xdr:col>
      <xdr:colOff>320388</xdr:colOff>
      <xdr:row>18</xdr:row>
      <xdr:rowOff>428007</xdr:rowOff>
    </xdr:to>
    <xdr:sp>
      <xdr:nvSpPr>
        <xdr:cNvPr id="40" name="Ellipse 39"/>
        <xdr:cNvSpPr/>
      </xdr:nvSpPr>
      <xdr:spPr bwMode="auto">
        <a:xfrm>
          <a:off x="11301350" y="7034893"/>
          <a:ext cx="938895" cy="523256"/>
        </a:xfrm>
        <a:prstGeom prst="ellipse">
          <a:avLst/>
        </a:prstGeom>
        <a:gradFill>
          <a:gsLst>
            <a:gs pos="0">
              <a:schemeClr val="accent5">
                <a:lumMod val="50000"/>
              </a:schemeClr>
            </a:gs>
            <a:gs pos="29000">
              <a:schemeClr val="accent5">
                <a:lumMod val="75000"/>
              </a:schemeClr>
            </a:gs>
            <a:gs pos="100000">
              <a:schemeClr val="accent5">
                <a:lumMod val="40000"/>
                <a:lumOff val="60000"/>
              </a:schemeClr>
            </a:gs>
          </a:gsLst>
        </a:gra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nchorCtr="1"/>
        <a:lstStyle/>
        <a:p>
          <a:pPr algn="l">
            <a:defRPr/>
          </a:pPr>
          <a:r>
            <a:rPr lang="fr-FR" sz="1600" b="1">
              <a:solidFill>
                <a:schemeClr val="bg1"/>
              </a:solidFill>
              <a:latin typeface="+mn-lt"/>
              <a:ea typeface="+mn-ea"/>
              <a:cs typeface="+mn-cs"/>
            </a:rPr>
            <a:t>1.3</a:t>
          </a:r>
          <a:endParaRPr/>
        </a:p>
      </xdr:txBody>
    </xdr:sp>
    <xdr:clientData/>
  </xdr:twoCellAnchor>
  <xdr:twoCellAnchor editAs="twoCell">
    <xdr:from>
      <xdr:col>12</xdr:col>
      <xdr:colOff>1238249</xdr:colOff>
      <xdr:row>39</xdr:row>
      <xdr:rowOff>595313</xdr:rowOff>
    </xdr:from>
    <xdr:to>
      <xdr:col>13</xdr:col>
      <xdr:colOff>166687</xdr:colOff>
      <xdr:row>40</xdr:row>
      <xdr:rowOff>177511</xdr:rowOff>
    </xdr:to>
    <xdr:sp>
      <xdr:nvSpPr>
        <xdr:cNvPr id="41" name="Ellipse 40"/>
        <xdr:cNvSpPr/>
      </xdr:nvSpPr>
      <xdr:spPr bwMode="auto">
        <a:xfrm>
          <a:off x="18145124" y="16609219"/>
          <a:ext cx="642938" cy="320386"/>
        </a:xfrm>
        <a:prstGeom prst="ellipse">
          <a:avLst/>
        </a:prstGeom>
        <a:gradFill>
          <a:gsLst>
            <a:gs pos="0">
              <a:schemeClr val="accent5">
                <a:lumMod val="50000"/>
              </a:schemeClr>
            </a:gs>
            <a:gs pos="29000">
              <a:schemeClr val="accent5">
                <a:lumMod val="75000"/>
              </a:schemeClr>
            </a:gs>
            <a:gs pos="100000">
              <a:schemeClr val="accent5">
                <a:lumMod val="40000"/>
                <a:lumOff val="60000"/>
              </a:schemeClr>
            </a:gs>
          </a:gsLst>
        </a:gra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nchorCtr="1"/>
        <a:lstStyle/>
        <a:p>
          <a:pPr algn="l">
            <a:defRPr/>
          </a:pPr>
          <a:r>
            <a:rPr lang="fr-FR" sz="1600" b="1">
              <a:solidFill>
                <a:schemeClr val="bg1"/>
              </a:solidFill>
              <a:latin typeface="+mn-lt"/>
              <a:ea typeface="+mn-ea"/>
              <a:cs typeface="+mn-cs"/>
            </a:rPr>
            <a:t>4.1</a:t>
          </a:r>
          <a:endParaRPr/>
        </a:p>
      </xdr:txBody>
    </xdr:sp>
    <xdr:clientData/>
  </xdr:twoCellAnchor>
  <xdr:twoCellAnchor editAs="twoCell">
    <xdr:from>
      <xdr:col>16</xdr:col>
      <xdr:colOff>1463849</xdr:colOff>
      <xdr:row>31</xdr:row>
      <xdr:rowOff>273843</xdr:rowOff>
    </xdr:from>
    <xdr:to>
      <xdr:col>17</xdr:col>
      <xdr:colOff>297655</xdr:colOff>
      <xdr:row>34</xdr:row>
      <xdr:rowOff>115813</xdr:rowOff>
    </xdr:to>
    <xdr:sp>
      <xdr:nvSpPr>
        <xdr:cNvPr id="43" name="Ellipse 42"/>
        <xdr:cNvSpPr/>
      </xdr:nvSpPr>
      <xdr:spPr bwMode="auto">
        <a:xfrm>
          <a:off x="25169193" y="12644437"/>
          <a:ext cx="976932" cy="496815"/>
        </a:xfrm>
        <a:prstGeom prst="ellipse">
          <a:avLst/>
        </a:prstGeom>
        <a:gradFill>
          <a:gsLst>
            <a:gs pos="0">
              <a:schemeClr val="accent5">
                <a:lumMod val="50000"/>
              </a:schemeClr>
            </a:gs>
            <a:gs pos="29000">
              <a:schemeClr val="accent5">
                <a:lumMod val="75000"/>
              </a:schemeClr>
            </a:gs>
            <a:gs pos="100000">
              <a:schemeClr val="accent5">
                <a:lumMod val="40000"/>
                <a:lumOff val="60000"/>
              </a:schemeClr>
            </a:gs>
          </a:gsLst>
        </a:gra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nchorCtr="1"/>
        <a:lstStyle/>
        <a:p>
          <a:pPr algn="l">
            <a:defRPr/>
          </a:pPr>
          <a:r>
            <a:rPr lang="fr-FR" sz="1600" b="1">
              <a:solidFill>
                <a:schemeClr val="bg1"/>
              </a:solidFill>
              <a:latin typeface="+mn-lt"/>
              <a:ea typeface="+mn-ea"/>
              <a:cs typeface="+mn-cs"/>
            </a:rPr>
            <a:t>4.4</a:t>
          </a:r>
          <a:endParaRPr/>
        </a:p>
      </xdr:txBody>
    </xdr:sp>
    <xdr:clientData/>
  </xdr:twoCellAnchor>
  <xdr:twoCellAnchor editAs="twoCell">
    <xdr:from>
      <xdr:col>7</xdr:col>
      <xdr:colOff>1134033</xdr:colOff>
      <xdr:row>39</xdr:row>
      <xdr:rowOff>428625</xdr:rowOff>
    </xdr:from>
    <xdr:to>
      <xdr:col>8</xdr:col>
      <xdr:colOff>452438</xdr:colOff>
      <xdr:row>40</xdr:row>
      <xdr:rowOff>123856</xdr:rowOff>
    </xdr:to>
    <xdr:sp>
      <xdr:nvSpPr>
        <xdr:cNvPr id="44" name="Ellipse 43"/>
        <xdr:cNvSpPr/>
      </xdr:nvSpPr>
      <xdr:spPr bwMode="auto">
        <a:xfrm>
          <a:off x="10682846" y="16442531"/>
          <a:ext cx="1020998" cy="433419"/>
        </a:xfrm>
        <a:prstGeom prst="ellipse">
          <a:avLst/>
        </a:prstGeom>
        <a:gradFill>
          <a:gsLst>
            <a:gs pos="0">
              <a:schemeClr val="accent5">
                <a:lumMod val="50000"/>
              </a:schemeClr>
            </a:gs>
            <a:gs pos="29000">
              <a:schemeClr val="accent5">
                <a:lumMod val="75000"/>
              </a:schemeClr>
            </a:gs>
            <a:gs pos="100000">
              <a:schemeClr val="accent5">
                <a:lumMod val="40000"/>
                <a:lumOff val="60000"/>
              </a:schemeClr>
            </a:gs>
          </a:gsLst>
        </a:gra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nchorCtr="1"/>
        <a:lstStyle/>
        <a:p>
          <a:pPr algn="l">
            <a:defRPr/>
          </a:pPr>
          <a:r>
            <a:rPr lang="fr-FR" sz="1600" b="1">
              <a:solidFill>
                <a:schemeClr val="bg1"/>
              </a:solidFill>
              <a:latin typeface="+mn-lt"/>
              <a:ea typeface="+mn-ea"/>
              <a:cs typeface="+mn-cs"/>
            </a:rPr>
            <a:t>4.2</a:t>
          </a:r>
          <a:endParaRPr/>
        </a:p>
      </xdr:txBody>
    </xdr:sp>
    <xdr:clientData/>
  </xdr:twoCellAnchor>
  <xdr:twoCellAnchor editAs="twoCell">
    <xdr:from>
      <xdr:col>12</xdr:col>
      <xdr:colOff>1357312</xdr:colOff>
      <xdr:row>54</xdr:row>
      <xdr:rowOff>142875</xdr:rowOff>
    </xdr:from>
    <xdr:to>
      <xdr:col>13</xdr:col>
      <xdr:colOff>696438</xdr:colOff>
      <xdr:row>55</xdr:row>
      <xdr:rowOff>311727</xdr:rowOff>
    </xdr:to>
    <xdr:sp>
      <xdr:nvSpPr>
        <xdr:cNvPr id="51" name="Ellipse 50"/>
        <xdr:cNvSpPr/>
      </xdr:nvSpPr>
      <xdr:spPr bwMode="auto">
        <a:xfrm>
          <a:off x="18264187" y="22681406"/>
          <a:ext cx="1053626" cy="490321"/>
        </a:xfrm>
        <a:prstGeom prst="ellipse">
          <a:avLst/>
        </a:prstGeom>
        <a:gradFill>
          <a:gsLst>
            <a:gs pos="0">
              <a:schemeClr val="accent5">
                <a:lumMod val="50000"/>
              </a:schemeClr>
            </a:gs>
            <a:gs pos="29000">
              <a:schemeClr val="accent5">
                <a:lumMod val="75000"/>
              </a:schemeClr>
            </a:gs>
            <a:gs pos="100000">
              <a:schemeClr val="accent5">
                <a:lumMod val="40000"/>
                <a:lumOff val="60000"/>
              </a:schemeClr>
            </a:gs>
          </a:gsLst>
        </a:gra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nchorCtr="1"/>
        <a:lstStyle/>
        <a:p>
          <a:pPr algn="l">
            <a:defRPr/>
          </a:pPr>
          <a:r>
            <a:rPr lang="fr-FR" sz="1600" b="1">
              <a:solidFill>
                <a:schemeClr val="bg1"/>
              </a:solidFill>
              <a:latin typeface="+mn-lt"/>
              <a:ea typeface="+mn-ea"/>
              <a:cs typeface="+mn-cs"/>
            </a:rPr>
            <a:t>3.3</a:t>
          </a:r>
          <a:endParaRPr/>
        </a:p>
      </xdr:txBody>
    </xdr:sp>
    <xdr:clientData/>
  </xdr:twoCellAnchor>
  <xdr:twoCellAnchor editAs="twoCell">
    <xdr:from>
      <xdr:col>4</xdr:col>
      <xdr:colOff>1219849</xdr:colOff>
      <xdr:row>34</xdr:row>
      <xdr:rowOff>607218</xdr:rowOff>
    </xdr:from>
    <xdr:to>
      <xdr:col>5</xdr:col>
      <xdr:colOff>392907</xdr:colOff>
      <xdr:row>35</xdr:row>
      <xdr:rowOff>166687</xdr:rowOff>
    </xdr:to>
    <xdr:sp>
      <xdr:nvSpPr>
        <xdr:cNvPr id="52" name="Ellipse 51"/>
        <xdr:cNvSpPr/>
      </xdr:nvSpPr>
      <xdr:spPr bwMode="auto">
        <a:xfrm>
          <a:off x="5910912" y="13632656"/>
          <a:ext cx="863745" cy="452437"/>
        </a:xfrm>
        <a:prstGeom prst="ellipse">
          <a:avLst/>
        </a:prstGeom>
        <a:gradFill>
          <a:gsLst>
            <a:gs pos="0">
              <a:schemeClr val="accent5">
                <a:lumMod val="50000"/>
              </a:schemeClr>
            </a:gs>
            <a:gs pos="29000">
              <a:schemeClr val="accent5">
                <a:lumMod val="75000"/>
              </a:schemeClr>
            </a:gs>
            <a:gs pos="100000">
              <a:schemeClr val="accent5">
                <a:lumMod val="40000"/>
                <a:lumOff val="60000"/>
              </a:schemeClr>
            </a:gs>
          </a:gsLst>
        </a:gra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nchorCtr="1"/>
        <a:lstStyle/>
        <a:p>
          <a:pPr algn="l">
            <a:defRPr/>
          </a:pPr>
          <a:r>
            <a:rPr lang="fr-FR" sz="1600" b="1">
              <a:solidFill>
                <a:schemeClr val="bg1"/>
              </a:solidFill>
              <a:latin typeface="+mn-lt"/>
              <a:ea typeface="+mn-ea"/>
              <a:cs typeface="+mn-cs"/>
            </a:rPr>
            <a:t>4.3</a:t>
          </a:r>
          <a:endParaRPr/>
        </a:p>
      </xdr:txBody>
    </xdr:sp>
    <xdr:clientData/>
  </xdr:twoCellAnchor>
  <xdr:twoCellAnchor editAs="oneCell">
    <xdr:from>
      <xdr:col>20</xdr:col>
      <xdr:colOff>1447306</xdr:colOff>
      <xdr:row>0</xdr:row>
      <xdr:rowOff>161586</xdr:rowOff>
    </xdr:from>
    <xdr:to>
      <xdr:col>21</xdr:col>
      <xdr:colOff>1517383</xdr:colOff>
      <xdr:row>0</xdr:row>
      <xdr:rowOff>811962</xdr:rowOff>
    </xdr:to>
    <xdr:pic>
      <xdr:nvPicPr>
        <xdr:cNvPr id="25" name="Image 24"/>
        <xdr:cNvPicPr>
          <a:picLocks noChangeAspect="1"/>
        </xdr:cNvPicPr>
      </xdr:nvPicPr>
      <xdr:blipFill>
        <a:blip r:embed="rId1"/>
        <a:stretch/>
      </xdr:blipFill>
      <xdr:spPr bwMode="auto">
        <a:xfrm>
          <a:off x="31015627" y="161586"/>
          <a:ext cx="1770970" cy="650377"/>
        </a:xfrm>
        <a:prstGeom prst="rect">
          <a:avLst/>
        </a:prstGeom>
      </xdr:spPr>
    </xdr:pic>
    <xdr:clientData/>
  </xdr:twoCellAnchor>
  <xdr:twoCellAnchor editAs="twoCell">
    <xdr:from>
      <xdr:col>1</xdr:col>
      <xdr:colOff>809929</xdr:colOff>
      <xdr:row>34</xdr:row>
      <xdr:rowOff>702470</xdr:rowOff>
    </xdr:from>
    <xdr:to>
      <xdr:col>2</xdr:col>
      <xdr:colOff>1059656</xdr:colOff>
      <xdr:row>35</xdr:row>
      <xdr:rowOff>109321</xdr:rowOff>
    </xdr:to>
    <xdr:sp>
      <xdr:nvSpPr>
        <xdr:cNvPr id="28" name="Ellipse 27"/>
        <xdr:cNvSpPr/>
      </xdr:nvSpPr>
      <xdr:spPr bwMode="auto">
        <a:xfrm>
          <a:off x="1571929" y="14287501"/>
          <a:ext cx="1809446" cy="299820"/>
        </a:xfrm>
        <a:prstGeom prst="ellipse">
          <a:avLst/>
        </a:prstGeom>
        <a:solidFill>
          <a:srgbClr val="FFFFCC"/>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nchorCtr="1"/>
        <a:lstStyle/>
        <a:p>
          <a:pPr algn="l">
            <a:defRPr/>
          </a:pPr>
          <a:r>
            <a:rPr lang="fr-FR" sz="1600" b="1">
              <a:solidFill>
                <a:schemeClr val="tx2"/>
              </a:solidFill>
              <a:latin typeface="+mn-lt"/>
              <a:ea typeface="+mn-ea"/>
              <a:cs typeface="+mn-cs"/>
            </a:rPr>
            <a:t>action</a:t>
          </a:r>
          <a:endParaRPr/>
        </a:p>
      </xdr:txBody>
    </xdr:sp>
    <xdr:clientData/>
  </xdr:twoCellAnchor>
  <xdr:twoCellAnchor editAs="twoCell">
    <xdr:from>
      <xdr:col>1</xdr:col>
      <xdr:colOff>664673</xdr:colOff>
      <xdr:row>60</xdr:row>
      <xdr:rowOff>104772</xdr:rowOff>
    </xdr:from>
    <xdr:to>
      <xdr:col>2</xdr:col>
      <xdr:colOff>914400</xdr:colOff>
      <xdr:row>60</xdr:row>
      <xdr:rowOff>380780</xdr:rowOff>
    </xdr:to>
    <xdr:sp>
      <xdr:nvSpPr>
        <xdr:cNvPr id="31" name="Ellipse 30"/>
        <xdr:cNvSpPr/>
      </xdr:nvSpPr>
      <xdr:spPr bwMode="auto">
        <a:xfrm>
          <a:off x="1426673" y="24512585"/>
          <a:ext cx="1809446" cy="276009"/>
        </a:xfrm>
        <a:prstGeom prst="ellipse">
          <a:avLst/>
        </a:prstGeom>
        <a:solidFill>
          <a:srgbClr val="FFFFCC"/>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nchorCtr="1"/>
        <a:lstStyle/>
        <a:p>
          <a:pPr algn="l">
            <a:defRPr/>
          </a:pPr>
          <a:r>
            <a:rPr lang="fr-FR" sz="1600" b="1">
              <a:solidFill>
                <a:schemeClr val="tx2"/>
              </a:solidFill>
              <a:latin typeface="+mn-lt"/>
              <a:ea typeface="+mn-ea"/>
              <a:cs typeface="+mn-cs"/>
            </a:rPr>
            <a:t>action</a:t>
          </a:r>
          <a:endParaRPr/>
        </a:p>
      </xdr:txBody>
    </xdr:sp>
    <xdr:clientData/>
  </xdr:twoCellAnchor>
  <xdr:twoCellAnchor editAs="twoCell">
    <xdr:from>
      <xdr:col>8</xdr:col>
      <xdr:colOff>1114729</xdr:colOff>
      <xdr:row>56</xdr:row>
      <xdr:rowOff>30954</xdr:rowOff>
    </xdr:from>
    <xdr:to>
      <xdr:col>9</xdr:col>
      <xdr:colOff>745331</xdr:colOff>
      <xdr:row>56</xdr:row>
      <xdr:rowOff>306963</xdr:rowOff>
    </xdr:to>
    <xdr:sp>
      <xdr:nvSpPr>
        <xdr:cNvPr id="35" name="Ellipse 34"/>
        <xdr:cNvSpPr/>
      </xdr:nvSpPr>
      <xdr:spPr bwMode="auto">
        <a:xfrm>
          <a:off x="12366135" y="22545673"/>
          <a:ext cx="1809446" cy="276009"/>
        </a:xfrm>
        <a:prstGeom prst="ellipse">
          <a:avLst/>
        </a:prstGeom>
        <a:solidFill>
          <a:srgbClr val="FFFFCC"/>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nchorCtr="1"/>
        <a:lstStyle/>
        <a:p>
          <a:pPr algn="l">
            <a:defRPr/>
          </a:pPr>
          <a:r>
            <a:rPr lang="fr-FR" sz="1600" b="1">
              <a:solidFill>
                <a:schemeClr val="tx2"/>
              </a:solidFill>
              <a:latin typeface="+mn-lt"/>
              <a:ea typeface="+mn-ea"/>
              <a:cs typeface="+mn-cs"/>
            </a:rPr>
            <a:t>action</a:t>
          </a:r>
          <a:endParaRPr/>
        </a:p>
      </xdr:txBody>
    </xdr:sp>
    <xdr:clientData/>
  </xdr:twoCellAnchor>
  <xdr:twoCellAnchor editAs="twoCell">
    <xdr:from>
      <xdr:col>5</xdr:col>
      <xdr:colOff>707535</xdr:colOff>
      <xdr:row>48</xdr:row>
      <xdr:rowOff>28572</xdr:rowOff>
    </xdr:from>
    <xdr:to>
      <xdr:col>6</xdr:col>
      <xdr:colOff>790575</xdr:colOff>
      <xdr:row>49</xdr:row>
      <xdr:rowOff>137893</xdr:rowOff>
    </xdr:to>
    <xdr:sp>
      <xdr:nvSpPr>
        <xdr:cNvPr id="36" name="Ellipse 35"/>
        <xdr:cNvSpPr/>
      </xdr:nvSpPr>
      <xdr:spPr bwMode="auto">
        <a:xfrm>
          <a:off x="7089285" y="19733416"/>
          <a:ext cx="1809446" cy="276009"/>
        </a:xfrm>
        <a:prstGeom prst="ellipse">
          <a:avLst/>
        </a:prstGeom>
        <a:solidFill>
          <a:srgbClr val="FFFFCC"/>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nchorCtr="1"/>
        <a:lstStyle/>
        <a:p>
          <a:pPr algn="l">
            <a:defRPr/>
          </a:pPr>
          <a:r>
            <a:rPr lang="fr-FR" sz="1600" b="1">
              <a:solidFill>
                <a:schemeClr val="tx2"/>
              </a:solidFill>
              <a:latin typeface="+mn-lt"/>
              <a:ea typeface="+mn-ea"/>
              <a:cs typeface="+mn-cs"/>
            </a:rPr>
            <a:t>action</a:t>
          </a:r>
          <a:endParaRPr/>
        </a:p>
      </xdr:txBody>
    </xdr:sp>
    <xdr:clientData/>
  </xdr:twoCellAnchor>
  <xdr:twoCellAnchor editAs="twoCell">
    <xdr:from>
      <xdr:col>8</xdr:col>
      <xdr:colOff>1288561</xdr:colOff>
      <xdr:row>34</xdr:row>
      <xdr:rowOff>702469</xdr:rowOff>
    </xdr:from>
    <xdr:to>
      <xdr:col>9</xdr:col>
      <xdr:colOff>919163</xdr:colOff>
      <xdr:row>35</xdr:row>
      <xdr:rowOff>123606</xdr:rowOff>
    </xdr:to>
    <xdr:sp>
      <xdr:nvSpPr>
        <xdr:cNvPr id="37" name="Ellipse 36"/>
        <xdr:cNvSpPr/>
      </xdr:nvSpPr>
      <xdr:spPr bwMode="auto">
        <a:xfrm>
          <a:off x="12539967" y="14287500"/>
          <a:ext cx="1809446" cy="314106"/>
        </a:xfrm>
        <a:prstGeom prst="ellipse">
          <a:avLst/>
        </a:prstGeom>
        <a:solidFill>
          <a:srgbClr val="FFFFCC"/>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nchorCtr="1"/>
        <a:lstStyle/>
        <a:p>
          <a:pPr algn="l">
            <a:defRPr/>
          </a:pPr>
          <a:r>
            <a:rPr lang="fr-FR" sz="1600" b="1">
              <a:solidFill>
                <a:schemeClr val="tx2"/>
              </a:solidFill>
              <a:latin typeface="+mn-lt"/>
              <a:ea typeface="+mn-ea"/>
              <a:cs typeface="+mn-cs"/>
            </a:rPr>
            <a:t>action</a:t>
          </a:r>
          <a:endParaRPr/>
        </a:p>
      </xdr:txBody>
    </xdr:sp>
    <xdr:clientData/>
  </xdr:twoCellAnchor>
  <xdr:twoCellAnchor editAs="twoCell">
    <xdr:from>
      <xdr:col>16</xdr:col>
      <xdr:colOff>995666</xdr:colOff>
      <xdr:row>54</xdr:row>
      <xdr:rowOff>78578</xdr:rowOff>
    </xdr:from>
    <xdr:to>
      <xdr:col>17</xdr:col>
      <xdr:colOff>947737</xdr:colOff>
      <xdr:row>55</xdr:row>
      <xdr:rowOff>33120</xdr:rowOff>
    </xdr:to>
    <xdr:sp>
      <xdr:nvSpPr>
        <xdr:cNvPr id="45" name="Ellipse 44"/>
        <xdr:cNvSpPr/>
      </xdr:nvSpPr>
      <xdr:spPr bwMode="auto">
        <a:xfrm>
          <a:off x="24701010" y="21628891"/>
          <a:ext cx="1809446" cy="276009"/>
        </a:xfrm>
        <a:prstGeom prst="ellipse">
          <a:avLst/>
        </a:prstGeom>
        <a:solidFill>
          <a:srgbClr val="FFFFCC"/>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nchorCtr="1"/>
        <a:lstStyle/>
        <a:p>
          <a:pPr algn="l">
            <a:defRPr/>
          </a:pPr>
          <a:r>
            <a:rPr lang="fr-FR" sz="1600" b="1">
              <a:solidFill>
                <a:schemeClr val="tx2"/>
              </a:solidFill>
              <a:latin typeface="+mn-lt"/>
              <a:ea typeface="+mn-ea"/>
              <a:cs typeface="+mn-cs"/>
            </a:rPr>
            <a:t>action</a:t>
          </a:r>
          <a:endParaRPr/>
        </a:p>
      </xdr:txBody>
    </xdr:sp>
    <xdr:clientData/>
  </xdr:twoCellAnchor>
  <xdr:twoCellAnchor editAs="twoCell">
    <xdr:from>
      <xdr:col>16</xdr:col>
      <xdr:colOff>1083773</xdr:colOff>
      <xdr:row>16</xdr:row>
      <xdr:rowOff>33338</xdr:rowOff>
    </xdr:from>
    <xdr:to>
      <xdr:col>17</xdr:col>
      <xdr:colOff>1035844</xdr:colOff>
      <xdr:row>17</xdr:row>
      <xdr:rowOff>14069</xdr:rowOff>
    </xdr:to>
    <xdr:sp>
      <xdr:nvSpPr>
        <xdr:cNvPr id="46" name="Ellipse 45"/>
        <xdr:cNvSpPr/>
      </xdr:nvSpPr>
      <xdr:spPr bwMode="auto">
        <a:xfrm>
          <a:off x="24789117" y="6760369"/>
          <a:ext cx="1809446" cy="314106"/>
        </a:xfrm>
        <a:prstGeom prst="ellipse">
          <a:avLst/>
        </a:prstGeom>
        <a:solidFill>
          <a:srgbClr val="FFFFCC"/>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nchorCtr="1"/>
        <a:lstStyle/>
        <a:p>
          <a:pPr algn="l">
            <a:defRPr/>
          </a:pPr>
          <a:r>
            <a:rPr lang="fr-FR" sz="1600" b="1">
              <a:solidFill>
                <a:schemeClr val="tx2"/>
              </a:solidFill>
              <a:latin typeface="+mn-lt"/>
              <a:ea typeface="+mn-ea"/>
              <a:cs typeface="+mn-cs"/>
            </a:rPr>
            <a:t>action</a:t>
          </a:r>
          <a:endParaRPr/>
        </a:p>
      </xdr:txBody>
    </xdr:sp>
    <xdr:clientData/>
  </xdr:twoCellAnchor>
  <xdr:twoCellAnchor editAs="twoCell">
    <xdr:from>
      <xdr:col>16</xdr:col>
      <xdr:colOff>1250461</xdr:colOff>
      <xdr:row>3</xdr:row>
      <xdr:rowOff>92869</xdr:rowOff>
    </xdr:from>
    <xdr:to>
      <xdr:col>17</xdr:col>
      <xdr:colOff>1202532</xdr:colOff>
      <xdr:row>5</xdr:row>
      <xdr:rowOff>73600</xdr:rowOff>
    </xdr:to>
    <xdr:sp>
      <xdr:nvSpPr>
        <xdr:cNvPr id="47" name="Ellipse 46"/>
        <xdr:cNvSpPr/>
      </xdr:nvSpPr>
      <xdr:spPr bwMode="auto">
        <a:xfrm>
          <a:off x="24955805" y="1438275"/>
          <a:ext cx="2095196" cy="314106"/>
        </a:xfrm>
        <a:prstGeom prst="ellipse">
          <a:avLst/>
        </a:prstGeom>
        <a:solidFill>
          <a:srgbClr val="FFFFCC"/>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nchorCtr="1"/>
        <a:lstStyle/>
        <a:p>
          <a:pPr algn="l">
            <a:defRPr/>
          </a:pPr>
          <a:r>
            <a:rPr lang="fr-FR" sz="1600" b="1">
              <a:solidFill>
                <a:schemeClr val="tx2"/>
              </a:solidFill>
              <a:latin typeface="+mn-lt"/>
              <a:ea typeface="+mn-ea"/>
              <a:cs typeface="+mn-cs"/>
            </a:rPr>
            <a:t>action</a:t>
          </a:r>
          <a:endParaRPr/>
        </a:p>
      </xdr:txBody>
    </xdr:sp>
    <xdr:clientData/>
  </xdr:twoCellAnchor>
  <xdr:twoCellAnchor editAs="oneCell">
    <xdr:from>
      <xdr:col>0</xdr:col>
      <xdr:colOff>71438</xdr:colOff>
      <xdr:row>0</xdr:row>
      <xdr:rowOff>59531</xdr:rowOff>
    </xdr:from>
    <xdr:to>
      <xdr:col>1</xdr:col>
      <xdr:colOff>497785</xdr:colOff>
      <xdr:row>0</xdr:row>
      <xdr:rowOff>964405</xdr:rowOff>
    </xdr:to>
    <xdr:pic>
      <xdr:nvPicPr>
        <xdr:cNvPr id="42" name="Image 41"/>
        <xdr:cNvPicPr>
          <a:picLocks noChangeAspect="1"/>
        </xdr:cNvPicPr>
      </xdr:nvPicPr>
      <xdr:blipFill>
        <a:blip r:embed="rId2"/>
        <a:stretch/>
      </xdr:blipFill>
      <xdr:spPr bwMode="auto">
        <a:xfrm>
          <a:off x="71438" y="59531"/>
          <a:ext cx="1188347" cy="904875"/>
        </a:xfrm>
        <a:prstGeom prst="rect">
          <a:avLst/>
        </a:prstGeom>
      </xdr:spPr>
    </xdr:pic>
    <xdr:clientData/>
  </xdr:twoCellAnchor>
  <xdr:twoCellAnchor editAs="twoCell">
    <xdr:from>
      <xdr:col>19</xdr:col>
      <xdr:colOff>51707</xdr:colOff>
      <xdr:row>5</xdr:row>
      <xdr:rowOff>707571</xdr:rowOff>
    </xdr:from>
    <xdr:to>
      <xdr:col>22</xdr:col>
      <xdr:colOff>161924</xdr:colOff>
      <xdr:row>7</xdr:row>
      <xdr:rowOff>52417</xdr:rowOff>
    </xdr:to>
    <xdr:sp>
      <xdr:nvSpPr>
        <xdr:cNvPr id="48" name="ZoneTexte 47"/>
        <xdr:cNvSpPr txBox="1"/>
      </xdr:nvSpPr>
      <xdr:spPr bwMode="auto">
        <a:xfrm>
          <a:off x="30103082" y="2707821"/>
          <a:ext cx="3939268" cy="687871"/>
        </a:xfrm>
        <a:prstGeom prst="rect">
          <a:avLst/>
        </a:prstGeom>
        <a:gradFill>
          <a:gsLst>
            <a:gs pos="0">
              <a:schemeClr val="tx1">
                <a:lumMod val="65000"/>
                <a:lumOff val="35000"/>
              </a:schemeClr>
            </a:gs>
            <a:gs pos="52000">
              <a:schemeClr val="tx1">
                <a:lumMod val="50000"/>
                <a:lumOff val="50000"/>
              </a:schemeClr>
            </a:gs>
            <a:gs pos="100000">
              <a:schemeClr val="bg1">
                <a:lumMod val="65000"/>
              </a:schemeClr>
            </a:gs>
          </a:gsLst>
        </a:gradFill>
        <a:ln>
          <a:solidFill>
            <a:schemeClr val="bg1"/>
          </a:solidFill>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ctr" anchorCtr="1"/>
        <a:lstStyle/>
        <a:p>
          <a:pPr algn="ctr">
            <a:defRPr/>
          </a:pPr>
          <a:r>
            <a:rPr lang="fr-FR" sz="2200" b="1">
              <a:ln>
                <a:noFill/>
              </a:ln>
            </a:rPr>
            <a:t>ACCESSIBILITE DES DONNEES</a:t>
          </a:r>
          <a:endParaRPr/>
        </a:p>
      </xdr:txBody>
    </xdr:sp>
    <xdr:clientData/>
  </xdr:twoCellAnchor>
  <xdr:twoCellAnchor editAs="twoCell">
    <xdr:from>
      <xdr:col>20</xdr:col>
      <xdr:colOff>1347107</xdr:colOff>
      <xdr:row>5</xdr:row>
      <xdr:rowOff>54429</xdr:rowOff>
    </xdr:from>
    <xdr:to>
      <xdr:col>21</xdr:col>
      <xdr:colOff>318376</xdr:colOff>
      <xdr:row>5</xdr:row>
      <xdr:rowOff>654534</xdr:rowOff>
    </xdr:to>
    <xdr:sp>
      <xdr:nvSpPr>
        <xdr:cNvPr id="49" name="ZoneTexte 48"/>
        <xdr:cNvSpPr txBox="1"/>
      </xdr:nvSpPr>
      <xdr:spPr bwMode="auto">
        <a:xfrm>
          <a:off x="30915428" y="2054679"/>
          <a:ext cx="672163" cy="600105"/>
        </a:xfrm>
        <a:prstGeom prst="rect">
          <a:avLst/>
        </a:prstGeom>
        <a:gradFill>
          <a:gsLst>
            <a:gs pos="0">
              <a:schemeClr val="tx1">
                <a:lumMod val="65000"/>
                <a:lumOff val="35000"/>
              </a:schemeClr>
            </a:gs>
            <a:gs pos="54000">
              <a:schemeClr val="tx1">
                <a:lumMod val="50000"/>
                <a:lumOff val="50000"/>
              </a:schemeClr>
            </a:gs>
            <a:gs pos="100000">
              <a:schemeClr val="bg1">
                <a:lumMod val="65000"/>
              </a:schemeClr>
            </a:gs>
          </a:gsLst>
        </a:gradFill>
        <a:ln>
          <a:solidFill>
            <a:schemeClr val="bg1"/>
          </a:solidFill>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ctr" anchorCtr="1"/>
        <a:lstStyle/>
        <a:p>
          <a:pPr algn="ctr">
            <a:defRPr/>
          </a:pPr>
          <a:r>
            <a:rPr lang="fr-FR" sz="3200" b="1">
              <a:ln>
                <a:noFill/>
              </a:ln>
            </a:rPr>
            <a:t>6</a:t>
          </a:r>
          <a:endParaRPr/>
        </a:p>
      </xdr:txBody>
    </xdr:sp>
    <xdr:clientData/>
  </xdr:twoCellAnchor>
  <xdr:twoCellAnchor editAs="twoCell">
    <xdr:from>
      <xdr:col>1</xdr:col>
      <xdr:colOff>714679</xdr:colOff>
      <xdr:row>42</xdr:row>
      <xdr:rowOff>494825</xdr:rowOff>
    </xdr:from>
    <xdr:to>
      <xdr:col>2</xdr:col>
      <xdr:colOff>964405</xdr:colOff>
      <xdr:row>43</xdr:row>
      <xdr:rowOff>114300</xdr:rowOff>
    </xdr:to>
    <xdr:sp>
      <xdr:nvSpPr>
        <xdr:cNvPr id="50" name="Ellipse 49"/>
        <xdr:cNvSpPr/>
      </xdr:nvSpPr>
      <xdr:spPr bwMode="auto">
        <a:xfrm>
          <a:off x="1495729" y="20792600"/>
          <a:ext cx="1859452" cy="200500"/>
        </a:xfrm>
        <a:prstGeom prst="ellipse">
          <a:avLst/>
        </a:prstGeom>
        <a:solidFill>
          <a:srgbClr val="FFFFCC"/>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nchorCtr="1"/>
        <a:lstStyle/>
        <a:p>
          <a:pPr algn="l">
            <a:defRPr/>
          </a:pPr>
          <a:r>
            <a:rPr lang="fr-FR" sz="1600" b="1">
              <a:solidFill>
                <a:schemeClr val="tx2"/>
              </a:solidFill>
              <a:latin typeface="+mn-lt"/>
              <a:ea typeface="+mn-ea"/>
              <a:cs typeface="+mn-cs"/>
            </a:rPr>
            <a:t>action</a:t>
          </a:r>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twoCell">
    <xdr:from>
      <xdr:col>2</xdr:col>
      <xdr:colOff>390525</xdr:colOff>
      <xdr:row>2</xdr:row>
      <xdr:rowOff>75142</xdr:rowOff>
    </xdr:from>
    <xdr:to>
      <xdr:col>2</xdr:col>
      <xdr:colOff>1311276</xdr:colOff>
      <xdr:row>3</xdr:row>
      <xdr:rowOff>212725</xdr:rowOff>
    </xdr:to>
    <xdr:sp>
      <xdr:nvSpPr>
        <xdr:cNvPr id="2" name="Flèche : droite 1"/>
        <xdr:cNvSpPr/>
      </xdr:nvSpPr>
      <xdr:spPr bwMode="auto">
        <a:xfrm>
          <a:off x="2371726" y="627592"/>
          <a:ext cx="920750" cy="413808"/>
        </a:xfrm>
        <a:prstGeom prst="rightArrow">
          <a:avLst>
            <a:gd name="adj1" fmla="val 50000"/>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defRPr/>
          </a:pPr>
          <a:endParaRPr lang="fr-FR" sz="1100"/>
        </a:p>
      </xdr:txBody>
    </xdr:sp>
    <xdr:clientData/>
  </xdr:twoCellAnchor>
</xdr:wsDr>
</file>

<file path=xl/persons/person.xml><?xml version="1.0" encoding="utf-8"?>
<personList xmlns="http://schemas.microsoft.com/office/spreadsheetml/2018/threadedcomments" xmlns:x="http://schemas.openxmlformats.org/spreadsheetml/2006/main">
  <person displayName="kvayron" id="{6D5E2328-D9A1-E2C3-0FA1-A337DF275AF8}"/>
  <person displayName="Marion LOUVRIER" id="{0A39982D-08A2-4762-293F-472B49768B43}"/>
  <person displayName="MARTIN, Julie (ARS-ARA)" id="{2EE9F53F-FD41-5111-A72F-2C58FF4BD6D7}"/>
</personList>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threadedComments/threadedComment1.xml><?xml version="1.0" encoding="utf-8"?>
<ThreadedComments xmlns="http://schemas.microsoft.com/office/spreadsheetml/2018/threadedcomments" xmlns:x="http://schemas.openxmlformats.org/spreadsheetml/2006/main">
  <threadedComment ref="B13" personId="{6D5E2328-D9A1-E2C3-0FA1-A337DF275AF8}" id="{0054000F-0070-46BE-8EE1-004200EA0083}" done="0">
    <text xml:space="preserve">code indication ou ensemble des libellés indications
</text>
  </threadedComment>
  <threadedComment ref="M13" personId="{0A39982D-08A2-4762-293F-472B49768B43}" id="{005D00A6-0027-4004-9592-004400A900BB}" done="0">
    <text xml:space="preserve">Numéro administratif local de séjour (ES publics) ou Numéro d'immatriculation assuré (ES privés)
</text>
  </threadedComment>
  <threadedComment ref="B40" personId="{0A39982D-08A2-4762-293F-472B49768B43}" id="{00E000D8-00E3-47C0-A4B6-00F4004100E5}" done="0">
    <text xml:space="preserve">Renseigner "NA" (non applicable) lorsqu'il s'agit du même logiciel de commande et de stock.
"OUI Partiellement" sera renseigné lorque certaines donnée sont manquantes ou saisies manuellement
</text>
  </threadedComment>
  <threadedComment ref="N40" personId="{6D5E2328-D9A1-E2C3-0FA1-A337DF275AF8}" id="{008400A1-00AB-4B01-B6A7-002200830087}" done="0">
    <text xml:space="preserve">Le logiciel de bloc correspond au logiciel de gestion des salles de bloc, planning etc
</text>
  </threadedComment>
  <threadedComment ref="I42" personId="{0A39982D-08A2-4762-293F-472B49768B43}" id="{000F00A8-0096-4954-8756-008700E30095}" done="0">
    <text xml:space="preserve">Il s'agit de renseigner un logiciel permettant de réaliser des entrées et des sortis de DMI au sein de l'arsenal du blo opératoire. En l'absence de logiciel mettre "NON INFORMATISE"
</text>
  </threadedComment>
  <threadedComment ref="B6" personId="{6D5E2328-D9A1-E2C3-0FA1-A337DF275AF8}" id="{00F900A1-00CA-4C14-A26D-002300ED0040}" done="0">
    <text xml:space="preserve">Base de données EXTERNE à l'établissement mise à jour régulère (ex : si modification code LPPR modification rapide)
</text>
  </threadedComment>
  <threadedComment ref="Q60" personId="{0A39982D-08A2-4762-293F-472B49768B43}" id="{000000AC-00CA-4F79-BAD6-00F20096000B}" done="0">
    <text xml:space="preserve">
Renseigner "NA" (non applicable) lorsqu'il s'agit du même logiciel de commande et de stock.
"OUI Partiellement" sera renseigné lorque certaines donnée sont manquantes ou saisies manuellement
</text>
  </threadedComment>
  <threadedComment ref="B65" personId="{0A39982D-08A2-4762-293F-472B49768B43}" id="{000F00D3-00D3-4479-B134-003200CE004E}" done="0">
    <text xml:space="preserve">Renseigner "NA" (non applicable) lorsqu'il s'agit du même logiciel de commande et de stock.
"OUI Partiellement" sera renseigné lorque certaines donnée sont manquantes ou saisies manuellement
</text>
  </threadedComment>
</ThreadedComments>
</file>

<file path=xl/threadedComments/threadedComment2.xml><?xml version="1.0" encoding="utf-8"?>
<ThreadedComments xmlns="http://schemas.microsoft.com/office/spreadsheetml/2018/threadedcomments" xmlns:x="http://schemas.openxmlformats.org/spreadsheetml/2006/main">
  <threadedComment ref="C35" personId="{2EE9F53F-FD41-5111-A72F-2C58FF4BD6D7}" id="{0031001A-000B-46F1-97DA-0063005B00B7}" done="0">
    <text xml:space="preserve">Les NA sont exclus du calcul (numérateur et dénominateur) car uniquement associé à une étape non réalisée
</text>
  </threadedComment>
</ThreadedComments>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Relationships xmlns="http://schemas.openxmlformats.org/package/2006/relationships"><Relationship  Id="rId8" Type="http://schemas.openxmlformats.org/officeDocument/2006/relationships/hyperlink" Target="https://www.legifrance.gouv.fr/codes/article_lc/LEGIARTI000019954067/2022-02-15/" TargetMode="External"/><Relationship  Id="rId7" Type="http://schemas.openxmlformats.org/officeDocument/2006/relationships/hyperlink" Target="https://www.atih.sante.fr/dispositifs-medicaux-pris-en-charge-en-sus" TargetMode="External"/><Relationship  Id="rId6" Type="http://schemas.openxmlformats.org/officeDocument/2006/relationships/hyperlink" Target="https://solidarites-sante.gouv.fr/soins-et-maladies/autres-produits-de-sante/dispositifs-medicaux/liste-intra-ghs" TargetMode="External"/><Relationship  Id="rId5" Type="http://schemas.openxmlformats.org/officeDocument/2006/relationships/hyperlink" Target="https://www.omedit-nag.fr/sites/default/files/public/2022-01/NOTE%20D%27INFORMATION%20INTERMINISTERIELLE%20du%2022%20d%C3%A9cembre%202021%20relative%20au%20recueil%20et%20de%20la%20transmission%20des%20informations%20relatives%20aux%20DMI%20intra%20GHS_0.pdf" TargetMode="External"/><Relationship  Id="rId4" Type="http://schemas.openxmlformats.org/officeDocument/2006/relationships/hyperlink" Target="https://www.legifrance.gouv.fr/download/pdf?id=zivdEC4kUcdPGYQLM_hUefJ8xhDOEE2jCGK4ZGJwFps=" TargetMode="External"/><Relationship  Id="rId3" Type="http://schemas.openxmlformats.org/officeDocument/2006/relationships/hyperlink" Target="https://www.legifrance.gouv.fr/codes/article_lc/LEGIARTI000031213016" TargetMode="External"/><Relationship  Id="rId2" Type="http://schemas.openxmlformats.org/officeDocument/2006/relationships/hyperlink" Target="https://eur-lex.europa.eu/legal-content/FR/TXT/PDF/?uri=CELEX:32017R0745" TargetMode="External"/><Relationship  Id="rId1" Type="http://schemas.openxmlformats.org/officeDocument/2006/relationships/hyperlink" Target="https://www.legifrance.gouv.fr/jorf/id/JORFTEXT000000275800" TargetMode="External"/></Relationships>
</file>

<file path=xl/worksheets/_rels/sheet3.xml.rels><?xml version="1.0" encoding="UTF-8" standalone="yes"?><Relationships xmlns="http://schemas.openxmlformats.org/package/2006/relationships"><Relationship  Id="rId4" Type="http://schemas.openxmlformats.org/officeDocument/2006/relationships/vmlDrawing" Target="../drawings/vmlDrawing1.vml"/><Relationship  Id="rId3" Type="http://schemas.openxmlformats.org/officeDocument/2006/relationships/drawing" Target="../drawings/drawing2.xml"/><Relationship  Id="rId2" Type="http://schemas.openxmlformats.org/officeDocument/2006/relationships/comments" Target="../comments1.xml"/><Relationship  Id="rId1" Type="http://schemas.microsoft.com/office/2017/10/relationships/threadedComment" Target="../threadedComments/threadedComment1.xml"/></Relationships>
</file>

<file path=xl/worksheets/_rels/sheet4.xml.rels><?xml version="1.0" encoding="UTF-8" standalone="yes"?><Relationships xmlns="http://schemas.openxmlformats.org/package/2006/relationships"><Relationship  Id="rId4" Type="http://schemas.openxmlformats.org/officeDocument/2006/relationships/vmlDrawing" Target="../drawings/vmlDrawing3.vml"/><Relationship  Id="rId3" Type="http://schemas.openxmlformats.org/officeDocument/2006/relationships/vmlDrawing" Target="../drawings/vmlDrawing2.vml"/><Relationship  Id="rId2" Type="http://schemas.openxmlformats.org/officeDocument/2006/relationships/comments" Target="../comments2.xml"/><Relationship  Id="rId1" Type="http://schemas.microsoft.com/office/2017/10/relationships/threadedComment" Target="../threadedComments/threadedComment2.xml"/></Relationships>
</file>

<file path=xl/worksheets/_rels/sheet5.xml.rels><?xml version="1.0" encoding="UTF-8" standalone="yes"?><Relationships xmlns="http://schemas.openxmlformats.org/package/2006/relationships"><Relationship  Id="rId2" Type="http://schemas.openxmlformats.org/officeDocument/2006/relationships/vmlDrawing" Target="../drawings/vmlDrawing4.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4">
    <tabColor theme="6"/>
    <outlinePr applyStyles="0" summaryBelow="1" summaryRight="1" showOutlineSymbols="1"/>
    <pageSetUpPr autoPageBreaks="1" fitToPage="0"/>
  </sheetPr>
  <sheetViews>
    <sheetView view="normal" topLeftCell="A10" zoomScale="80" workbookViewId="0">
      <selection activeCell="A2" activeCellId="0" sqref="A2"/>
    </sheetView>
  </sheetViews>
  <sheetFormatPr baseColWidth="10" defaultRowHeight="14.25"/>
  <cols>
    <col customWidth="1" min="1" max="2" width="18.42578125"/>
    <col customWidth="1" min="3" max="3" style="1" width="74.85546875"/>
    <col customWidth="1" min="4" max="4" width="19.7109375"/>
    <col customWidth="1" min="5" max="5" style="1" width="65.85546875"/>
    <col customWidth="1" min="8" max="8" width="87"/>
  </cols>
  <sheetData>
    <row r="1" ht="85.5" customHeight="1">
      <c r="A1" s="2" t="s">
        <v>0</v>
      </c>
      <c r="B1" s="3"/>
      <c r="C1" s="3"/>
      <c r="D1" s="3"/>
      <c r="E1" s="3"/>
      <c r="F1" s="4"/>
      <c r="H1" t="s">
        <v>1</v>
      </c>
    </row>
    <row r="2" ht="15.75">
      <c r="A2" s="5" t="s">
        <v>2</v>
      </c>
      <c r="B2" s="6"/>
      <c r="C2" s="7"/>
      <c r="D2" s="6"/>
      <c r="E2" s="7"/>
      <c r="F2" s="8"/>
    </row>
    <row r="3" ht="77.25" customHeight="1">
      <c r="A3" s="9"/>
      <c r="B3" s="10" t="s">
        <v>3</v>
      </c>
      <c r="C3" s="11"/>
      <c r="D3" s="11"/>
      <c r="E3" s="12"/>
      <c r="F3" s="8"/>
    </row>
    <row r="4">
      <c r="A4" s="9"/>
      <c r="B4" s="6"/>
      <c r="C4" s="7"/>
      <c r="D4" s="6"/>
      <c r="E4" s="7"/>
      <c r="F4" s="8"/>
    </row>
    <row r="5" ht="15.75">
      <c r="A5" s="9"/>
      <c r="B5" s="6"/>
      <c r="C5" s="7"/>
      <c r="D5" s="6"/>
      <c r="E5" s="7"/>
      <c r="F5" s="8"/>
    </row>
    <row r="6" ht="26.25" customHeight="1">
      <c r="A6" s="6"/>
      <c r="B6" s="13" t="s">
        <v>4</v>
      </c>
      <c r="C6" s="14"/>
      <c r="D6" s="15"/>
      <c r="E6" s="16"/>
      <c r="F6" s="8"/>
    </row>
    <row r="7" ht="41.25" customHeight="1">
      <c r="A7" s="6"/>
      <c r="B7" s="17" t="s">
        <v>5</v>
      </c>
      <c r="C7" s="18"/>
      <c r="D7" s="18"/>
      <c r="E7" s="19"/>
      <c r="F7" s="8"/>
    </row>
    <row r="8" ht="70.5" customHeight="1">
      <c r="A8" s="6"/>
      <c r="B8" s="17"/>
      <c r="C8" s="18"/>
      <c r="D8" s="18"/>
      <c r="E8" s="19"/>
      <c r="F8" s="8"/>
    </row>
    <row r="9" ht="21.75" customHeight="1">
      <c r="A9" s="6"/>
      <c r="B9" s="20"/>
      <c r="C9" s="21" t="s">
        <v>6</v>
      </c>
      <c r="D9" s="22"/>
      <c r="E9" s="23"/>
      <c r="F9" s="8"/>
    </row>
    <row r="10" ht="21.75" customHeight="1">
      <c r="A10" s="6"/>
      <c r="B10" s="6"/>
      <c r="C10" s="24"/>
      <c r="D10" s="25"/>
      <c r="E10" s="25"/>
      <c r="F10" s="8"/>
    </row>
    <row r="11" ht="33.75" customHeight="1">
      <c r="A11" s="26" t="s">
        <v>7</v>
      </c>
      <c r="B11" s="27"/>
      <c r="C11" s="27"/>
      <c r="D11" s="27"/>
      <c r="E11" s="28"/>
      <c r="F11" s="8"/>
    </row>
    <row r="12" ht="144" customHeight="1">
      <c r="A12" s="29" t="s">
        <v>8</v>
      </c>
      <c r="B12" s="30"/>
      <c r="C12" s="30"/>
      <c r="D12" s="30"/>
      <c r="E12" s="31"/>
      <c r="F12" s="8"/>
    </row>
    <row r="13" ht="353.25" customHeight="1">
      <c r="A13" s="32"/>
      <c r="B13" s="33"/>
      <c r="C13" s="33"/>
      <c r="D13" s="33"/>
      <c r="E13" s="34"/>
      <c r="F13" s="8"/>
    </row>
    <row r="14" ht="21.75" customHeight="1">
      <c r="A14" s="6"/>
      <c r="B14" s="6"/>
      <c r="C14" s="24"/>
      <c r="D14" s="25"/>
      <c r="E14" s="25"/>
      <c r="F14" s="8"/>
    </row>
    <row r="15">
      <c r="A15" s="35" t="s">
        <v>9</v>
      </c>
      <c r="B15" s="35"/>
      <c r="C15" s="35"/>
      <c r="D15" s="35"/>
      <c r="E15" s="35"/>
      <c r="F15" s="36"/>
    </row>
    <row r="16">
      <c r="A16" s="37"/>
      <c r="B16" s="37" t="s">
        <v>10</v>
      </c>
      <c r="C16" s="38" t="s">
        <v>11</v>
      </c>
      <c r="D16" s="39" t="s">
        <v>12</v>
      </c>
      <c r="E16" s="38" t="s">
        <v>13</v>
      </c>
      <c r="F16" s="36"/>
    </row>
    <row r="17">
      <c r="A17" s="40"/>
      <c r="B17" s="41" t="s">
        <v>14</v>
      </c>
      <c r="C17" s="42" t="s">
        <v>15</v>
      </c>
      <c r="D17" s="43" t="s">
        <v>16</v>
      </c>
      <c r="E17" s="42"/>
      <c r="F17" s="36"/>
    </row>
    <row r="18">
      <c r="A18" s="40"/>
      <c r="B18" s="41" t="s">
        <v>17</v>
      </c>
      <c r="C18" s="42" t="s">
        <v>18</v>
      </c>
      <c r="D18" s="43" t="s">
        <v>16</v>
      </c>
      <c r="E18" s="42"/>
      <c r="F18" s="36"/>
    </row>
    <row r="19">
      <c r="A19" s="44"/>
      <c r="B19" s="44"/>
      <c r="C19" s="45"/>
      <c r="D19" s="44"/>
      <c r="E19" s="45"/>
      <c r="F19" s="36"/>
    </row>
    <row r="20">
      <c r="A20" s="46" t="s">
        <v>19</v>
      </c>
      <c r="B20" s="46"/>
      <c r="C20" s="47"/>
      <c r="D20" s="47"/>
      <c r="E20" s="47"/>
      <c r="F20" s="36"/>
    </row>
    <row r="21">
      <c r="A21" s="48" t="s">
        <v>20</v>
      </c>
      <c r="B21" s="48" t="s">
        <v>10</v>
      </c>
      <c r="C21" s="49" t="s">
        <v>11</v>
      </c>
      <c r="D21" s="50" t="s">
        <v>12</v>
      </c>
      <c r="E21" s="49" t="s">
        <v>13</v>
      </c>
      <c r="F21" s="51"/>
    </row>
    <row r="22" ht="40.5">
      <c r="A22" s="41" t="s">
        <v>21</v>
      </c>
      <c r="B22" s="41" t="s">
        <v>22</v>
      </c>
      <c r="C22" s="42" t="s">
        <v>23</v>
      </c>
      <c r="D22" s="43" t="s">
        <v>16</v>
      </c>
      <c r="E22" s="52" t="s">
        <v>24</v>
      </c>
      <c r="F22" s="51"/>
    </row>
    <row r="23" ht="27">
      <c r="A23" s="41" t="s">
        <v>25</v>
      </c>
      <c r="B23" s="41" t="s">
        <v>26</v>
      </c>
      <c r="C23" s="42" t="s">
        <v>27</v>
      </c>
      <c r="D23" s="43" t="s">
        <v>16</v>
      </c>
      <c r="E23" s="52" t="s">
        <v>28</v>
      </c>
      <c r="F23" s="51"/>
    </row>
    <row r="24">
      <c r="A24" s="41" t="s">
        <v>29</v>
      </c>
      <c r="B24" s="41" t="s">
        <v>30</v>
      </c>
      <c r="C24" s="42" t="s">
        <v>31</v>
      </c>
      <c r="D24" s="43" t="s">
        <v>16</v>
      </c>
      <c r="E24" s="52" t="s">
        <v>32</v>
      </c>
      <c r="F24" s="51"/>
    </row>
    <row r="25" ht="27">
      <c r="A25" s="41" t="s">
        <v>29</v>
      </c>
      <c r="B25" s="53" t="s">
        <v>33</v>
      </c>
      <c r="C25" s="42" t="s">
        <v>34</v>
      </c>
      <c r="D25" s="41" t="s">
        <v>35</v>
      </c>
      <c r="E25" s="52" t="s">
        <v>36</v>
      </c>
      <c r="F25" s="51"/>
    </row>
    <row r="26">
      <c r="A26" s="54"/>
      <c r="B26" s="55"/>
      <c r="C26" s="45"/>
      <c r="D26" s="44"/>
      <c r="E26" s="45"/>
      <c r="F26" s="51"/>
    </row>
    <row r="27">
      <c r="A27" s="56" t="s">
        <v>37</v>
      </c>
      <c r="B27" s="56"/>
      <c r="C27" s="57"/>
      <c r="D27" s="57"/>
      <c r="E27" s="57"/>
      <c r="F27" s="51"/>
    </row>
    <row r="28">
      <c r="A28" s="58" t="s">
        <v>20</v>
      </c>
      <c r="B28" s="58" t="s">
        <v>10</v>
      </c>
      <c r="C28" s="59" t="s">
        <v>11</v>
      </c>
      <c r="D28" s="60" t="s">
        <v>12</v>
      </c>
      <c r="E28" s="59" t="s">
        <v>13</v>
      </c>
      <c r="F28" s="51"/>
    </row>
    <row r="29" ht="90.75" customHeight="1">
      <c r="A29" s="41" t="s">
        <v>38</v>
      </c>
      <c r="B29" s="41" t="s">
        <v>39</v>
      </c>
      <c r="C29" s="42" t="s">
        <v>40</v>
      </c>
      <c r="D29" s="43" t="s">
        <v>41</v>
      </c>
      <c r="E29" s="52" t="s">
        <v>42</v>
      </c>
      <c r="F29" s="51"/>
    </row>
    <row r="30" ht="27">
      <c r="A30" s="41" t="s">
        <v>38</v>
      </c>
      <c r="B30" s="53" t="s">
        <v>43</v>
      </c>
      <c r="C30" s="42" t="s">
        <v>44</v>
      </c>
      <c r="D30" s="41" t="s">
        <v>35</v>
      </c>
      <c r="E30" s="52" t="s">
        <v>45</v>
      </c>
      <c r="F30" s="51"/>
    </row>
    <row r="31" ht="67.5">
      <c r="A31" s="41" t="s">
        <v>38</v>
      </c>
      <c r="B31" s="53" t="s">
        <v>46</v>
      </c>
      <c r="C31" s="42" t="s">
        <v>47</v>
      </c>
      <c r="D31" s="41" t="s">
        <v>35</v>
      </c>
      <c r="E31" s="52" t="s">
        <v>48</v>
      </c>
      <c r="F31" s="51"/>
    </row>
    <row r="32" ht="44.25" customHeight="1">
      <c r="A32" s="41" t="s">
        <v>49</v>
      </c>
      <c r="B32" s="41" t="s">
        <v>50</v>
      </c>
      <c r="C32" s="42" t="s">
        <v>51</v>
      </c>
      <c r="D32" s="43" t="s">
        <v>16</v>
      </c>
      <c r="E32" s="52" t="s">
        <v>52</v>
      </c>
      <c r="F32" s="51"/>
    </row>
    <row r="33">
      <c r="A33" s="41" t="s">
        <v>49</v>
      </c>
      <c r="B33" s="53" t="s">
        <v>53</v>
      </c>
      <c r="C33" s="42" t="s">
        <v>44</v>
      </c>
      <c r="D33" s="41" t="s">
        <v>35</v>
      </c>
      <c r="E33" s="42"/>
      <c r="F33" s="51"/>
    </row>
    <row r="34" ht="54">
      <c r="A34" s="41" t="s">
        <v>49</v>
      </c>
      <c r="B34" s="53" t="s">
        <v>54</v>
      </c>
      <c r="C34" s="42" t="s">
        <v>55</v>
      </c>
      <c r="D34" s="41" t="s">
        <v>35</v>
      </c>
      <c r="E34" s="42" t="s">
        <v>56</v>
      </c>
      <c r="F34" s="51"/>
    </row>
    <row r="35" ht="54">
      <c r="A35" s="41" t="s">
        <v>49</v>
      </c>
      <c r="B35" s="53" t="s">
        <v>57</v>
      </c>
      <c r="C35" s="42" t="s">
        <v>58</v>
      </c>
      <c r="D35" s="41" t="s">
        <v>35</v>
      </c>
      <c r="E35" s="42" t="s">
        <v>59</v>
      </c>
      <c r="F35" s="51"/>
    </row>
    <row r="36" ht="29.25" customHeight="1">
      <c r="A36" s="41" t="s">
        <v>60</v>
      </c>
      <c r="B36" s="53" t="s">
        <v>61</v>
      </c>
      <c r="C36" s="42" t="s">
        <v>62</v>
      </c>
      <c r="D36" s="41" t="s">
        <v>35</v>
      </c>
      <c r="E36" s="42" t="s">
        <v>63</v>
      </c>
      <c r="F36" s="51"/>
    </row>
    <row r="37" ht="67.5">
      <c r="A37" s="41" t="s">
        <v>60</v>
      </c>
      <c r="B37" s="53" t="s">
        <v>64</v>
      </c>
      <c r="C37" s="42" t="s">
        <v>65</v>
      </c>
      <c r="D37" s="41" t="s">
        <v>35</v>
      </c>
      <c r="E37" s="42" t="s">
        <v>66</v>
      </c>
      <c r="F37" s="51"/>
    </row>
    <row r="38">
      <c r="A38" s="61"/>
      <c r="B38" s="61"/>
      <c r="C38" s="45"/>
      <c r="D38" s="61"/>
      <c r="E38" s="45"/>
      <c r="F38" s="51"/>
    </row>
    <row r="39">
      <c r="A39" s="62" t="s">
        <v>67</v>
      </c>
      <c r="B39" s="62"/>
      <c r="C39" s="63"/>
      <c r="D39" s="63"/>
      <c r="E39" s="63"/>
      <c r="F39" s="51"/>
    </row>
    <row r="40">
      <c r="A40" s="64" t="s">
        <v>20</v>
      </c>
      <c r="B40" s="64" t="s">
        <v>10</v>
      </c>
      <c r="C40" s="65" t="s">
        <v>11</v>
      </c>
      <c r="D40" s="66" t="s">
        <v>12</v>
      </c>
      <c r="E40" s="65" t="s">
        <v>13</v>
      </c>
      <c r="F40" s="51"/>
    </row>
    <row r="41" ht="27">
      <c r="A41" s="41" t="s">
        <v>68</v>
      </c>
      <c r="B41" s="41" t="s">
        <v>69</v>
      </c>
      <c r="C41" s="42" t="s">
        <v>70</v>
      </c>
      <c r="D41" s="43" t="s">
        <v>16</v>
      </c>
      <c r="E41" s="42"/>
      <c r="F41" s="51"/>
    </row>
    <row r="42">
      <c r="A42" s="41" t="s">
        <v>68</v>
      </c>
      <c r="B42" s="53" t="s">
        <v>71</v>
      </c>
      <c r="C42" s="42" t="s">
        <v>72</v>
      </c>
      <c r="D42" s="41" t="s">
        <v>35</v>
      </c>
      <c r="E42" s="42"/>
      <c r="F42" s="51"/>
    </row>
    <row r="43" ht="27">
      <c r="A43" s="41" t="s">
        <v>73</v>
      </c>
      <c r="B43" s="41" t="s">
        <v>74</v>
      </c>
      <c r="C43" s="42" t="s">
        <v>75</v>
      </c>
      <c r="D43" s="43" t="s">
        <v>41</v>
      </c>
      <c r="E43" s="42"/>
      <c r="F43" s="36"/>
    </row>
    <row r="44">
      <c r="A44" s="41" t="s">
        <v>73</v>
      </c>
      <c r="B44" s="53" t="s">
        <v>76</v>
      </c>
      <c r="C44" s="42" t="s">
        <v>44</v>
      </c>
      <c r="D44" s="41" t="s">
        <v>35</v>
      </c>
      <c r="E44" s="52"/>
      <c r="F44" s="36"/>
    </row>
    <row r="45">
      <c r="A45" s="41" t="s">
        <v>77</v>
      </c>
      <c r="B45" s="41" t="s">
        <v>78</v>
      </c>
      <c r="C45" s="52" t="s">
        <v>79</v>
      </c>
      <c r="D45" s="43" t="s">
        <v>16</v>
      </c>
      <c r="E45" s="52"/>
      <c r="F45" s="36"/>
    </row>
    <row r="46" ht="40.5">
      <c r="A46" s="41" t="s">
        <v>77</v>
      </c>
      <c r="B46" s="53" t="s">
        <v>80</v>
      </c>
      <c r="C46" s="52" t="s">
        <v>81</v>
      </c>
      <c r="D46" s="41" t="s">
        <v>35</v>
      </c>
      <c r="E46" s="52"/>
      <c r="F46" s="36"/>
    </row>
    <row r="47" ht="54">
      <c r="A47" s="41" t="s">
        <v>77</v>
      </c>
      <c r="B47" s="53" t="s">
        <v>82</v>
      </c>
      <c r="C47" s="52" t="s">
        <v>83</v>
      </c>
      <c r="D47" s="41" t="s">
        <v>35</v>
      </c>
      <c r="E47" s="52" t="s">
        <v>84</v>
      </c>
      <c r="F47" s="36"/>
    </row>
    <row r="48" ht="25.5">
      <c r="A48" s="41" t="s">
        <v>77</v>
      </c>
      <c r="B48" s="41" t="s">
        <v>85</v>
      </c>
      <c r="C48" s="52" t="s">
        <v>86</v>
      </c>
      <c r="D48" s="43" t="s">
        <v>16</v>
      </c>
      <c r="E48" s="52"/>
      <c r="F48" s="36"/>
    </row>
    <row r="49" ht="40.5">
      <c r="A49" s="41" t="s">
        <v>77</v>
      </c>
      <c r="B49" s="53" t="s">
        <v>87</v>
      </c>
      <c r="C49" s="52" t="s">
        <v>88</v>
      </c>
      <c r="D49" s="41" t="s">
        <v>35</v>
      </c>
      <c r="E49" s="52"/>
      <c r="F49" s="51"/>
    </row>
    <row r="50" ht="54">
      <c r="A50" s="41" t="s">
        <v>77</v>
      </c>
      <c r="B50" s="53" t="s">
        <v>89</v>
      </c>
      <c r="C50" s="52" t="s">
        <v>90</v>
      </c>
      <c r="D50" s="41" t="s">
        <v>35</v>
      </c>
      <c r="E50" s="52" t="s">
        <v>91</v>
      </c>
      <c r="F50" s="51"/>
    </row>
    <row r="51" ht="27">
      <c r="A51" s="41" t="s">
        <v>92</v>
      </c>
      <c r="B51" s="41" t="s">
        <v>93</v>
      </c>
      <c r="C51" s="52" t="s">
        <v>94</v>
      </c>
      <c r="D51" s="43" t="s">
        <v>41</v>
      </c>
      <c r="E51" s="52"/>
      <c r="F51" s="51"/>
    </row>
    <row r="52">
      <c r="A52" s="41" t="s">
        <v>92</v>
      </c>
      <c r="B52" s="53" t="s">
        <v>95</v>
      </c>
      <c r="C52" s="52" t="s">
        <v>44</v>
      </c>
      <c r="D52" s="43" t="s">
        <v>35</v>
      </c>
      <c r="E52" s="52"/>
      <c r="F52" s="51"/>
    </row>
    <row r="53" ht="27">
      <c r="A53" s="41" t="s">
        <v>77</v>
      </c>
      <c r="B53" s="41" t="s">
        <v>96</v>
      </c>
      <c r="C53" s="52" t="s">
        <v>97</v>
      </c>
      <c r="D53" s="43" t="s">
        <v>16</v>
      </c>
      <c r="E53" s="52"/>
      <c r="F53" s="51"/>
    </row>
    <row r="54" ht="40.5">
      <c r="A54" s="41" t="s">
        <v>77</v>
      </c>
      <c r="B54" s="53" t="s">
        <v>98</v>
      </c>
      <c r="C54" s="52" t="s">
        <v>99</v>
      </c>
      <c r="D54" s="41" t="s">
        <v>35</v>
      </c>
      <c r="E54" s="52"/>
      <c r="F54" s="51"/>
    </row>
    <row r="55" ht="54">
      <c r="A55" s="41" t="s">
        <v>77</v>
      </c>
      <c r="B55" s="53" t="s">
        <v>100</v>
      </c>
      <c r="C55" s="52" t="s">
        <v>101</v>
      </c>
      <c r="D55" s="41" t="s">
        <v>35</v>
      </c>
      <c r="E55" s="52" t="s">
        <v>102</v>
      </c>
      <c r="F55" s="51"/>
    </row>
    <row r="56">
      <c r="A56" s="61"/>
      <c r="B56" s="61"/>
      <c r="C56" s="45"/>
      <c r="D56" s="61"/>
      <c r="E56" s="45"/>
      <c r="F56" s="51"/>
    </row>
    <row r="57">
      <c r="A57" s="67" t="s">
        <v>103</v>
      </c>
      <c r="B57" s="67"/>
      <c r="C57" s="68"/>
      <c r="D57" s="68"/>
      <c r="E57" s="68"/>
      <c r="F57" s="36"/>
    </row>
    <row r="58">
      <c r="A58" s="69" t="s">
        <v>20</v>
      </c>
      <c r="B58" s="69" t="s">
        <v>10</v>
      </c>
      <c r="C58" s="70" t="s">
        <v>11</v>
      </c>
      <c r="D58" s="71" t="s">
        <v>12</v>
      </c>
      <c r="E58" s="70" t="s">
        <v>13</v>
      </c>
      <c r="F58" s="36"/>
    </row>
    <row r="59">
      <c r="A59" s="41" t="s">
        <v>104</v>
      </c>
      <c r="B59" s="41" t="s">
        <v>105</v>
      </c>
      <c r="C59" s="42" t="s">
        <v>106</v>
      </c>
      <c r="D59" s="43" t="s">
        <v>16</v>
      </c>
      <c r="E59" s="52" t="s">
        <v>107</v>
      </c>
      <c r="F59" s="36"/>
    </row>
    <row r="60" ht="40.5">
      <c r="A60" s="41" t="s">
        <v>108</v>
      </c>
      <c r="B60" s="41" t="s">
        <v>109</v>
      </c>
      <c r="C60" s="42" t="s">
        <v>110</v>
      </c>
      <c r="D60" s="43" t="s">
        <v>16</v>
      </c>
      <c r="E60" s="52" t="s">
        <v>111</v>
      </c>
      <c r="F60" s="36"/>
    </row>
    <row r="61">
      <c r="A61" s="41" t="s">
        <v>108</v>
      </c>
      <c r="B61" s="53" t="s">
        <v>112</v>
      </c>
      <c r="C61" s="42" t="s">
        <v>44</v>
      </c>
      <c r="D61" s="41" t="s">
        <v>35</v>
      </c>
      <c r="E61" s="52"/>
      <c r="F61" s="36"/>
    </row>
    <row r="62" ht="40.5">
      <c r="A62" s="41" t="s">
        <v>77</v>
      </c>
      <c r="B62" s="53" t="s">
        <v>113</v>
      </c>
      <c r="C62" s="52" t="s">
        <v>114</v>
      </c>
      <c r="D62" s="41" t="s">
        <v>35</v>
      </c>
      <c r="E62" s="52"/>
      <c r="F62" s="36"/>
    </row>
    <row r="63" ht="40.5">
      <c r="A63" s="41" t="s">
        <v>77</v>
      </c>
      <c r="B63" s="53" t="s">
        <v>115</v>
      </c>
      <c r="C63" s="52" t="s">
        <v>116</v>
      </c>
      <c r="D63" s="41" t="s">
        <v>35</v>
      </c>
      <c r="E63" s="72" t="s">
        <v>117</v>
      </c>
      <c r="F63" s="36"/>
    </row>
    <row r="64" ht="27">
      <c r="A64" s="41" t="s">
        <v>118</v>
      </c>
      <c r="B64" s="41" t="s">
        <v>119</v>
      </c>
      <c r="C64" s="42" t="s">
        <v>120</v>
      </c>
      <c r="D64" s="43" t="s">
        <v>16</v>
      </c>
      <c r="E64" s="72"/>
      <c r="F64" s="36"/>
    </row>
    <row r="65">
      <c r="A65" s="41" t="s">
        <v>118</v>
      </c>
      <c r="B65" s="53" t="s">
        <v>121</v>
      </c>
      <c r="C65" s="42" t="s">
        <v>44</v>
      </c>
      <c r="D65" s="41" t="s">
        <v>35</v>
      </c>
      <c r="E65" s="72"/>
      <c r="F65" s="36"/>
    </row>
    <row r="66" ht="38.25">
      <c r="A66" s="41" t="s">
        <v>77</v>
      </c>
      <c r="B66" s="53" t="s">
        <v>122</v>
      </c>
      <c r="C66" s="52" t="s">
        <v>123</v>
      </c>
      <c r="D66" s="41" t="s">
        <v>35</v>
      </c>
      <c r="E66" s="72"/>
      <c r="F66" s="36"/>
    </row>
    <row r="67" ht="51">
      <c r="A67" s="41" t="s">
        <v>77</v>
      </c>
      <c r="B67" s="53" t="s">
        <v>124</v>
      </c>
      <c r="C67" s="52" t="s">
        <v>125</v>
      </c>
      <c r="D67" s="41" t="s">
        <v>35</v>
      </c>
      <c r="E67" s="72" t="s">
        <v>126</v>
      </c>
      <c r="F67" s="36"/>
    </row>
    <row r="68">
      <c r="A68" s="41" t="s">
        <v>77</v>
      </c>
      <c r="B68" s="41" t="s">
        <v>127</v>
      </c>
      <c r="C68" s="42" t="s">
        <v>128</v>
      </c>
      <c r="D68" s="43" t="s">
        <v>16</v>
      </c>
      <c r="E68" s="52" t="s">
        <v>129</v>
      </c>
      <c r="F68" s="36"/>
    </row>
    <row r="69" ht="38.25">
      <c r="A69" s="41" t="s">
        <v>77</v>
      </c>
      <c r="B69" s="53" t="s">
        <v>130</v>
      </c>
      <c r="C69" s="52" t="s">
        <v>131</v>
      </c>
      <c r="D69" s="41" t="s">
        <v>35</v>
      </c>
      <c r="E69" s="52"/>
      <c r="F69" s="36"/>
    </row>
    <row r="70" ht="51">
      <c r="A70" s="41" t="s">
        <v>77</v>
      </c>
      <c r="B70" s="53" t="s">
        <v>132</v>
      </c>
      <c r="C70" s="52" t="s">
        <v>133</v>
      </c>
      <c r="D70" s="41" t="s">
        <v>35</v>
      </c>
      <c r="E70" s="52"/>
      <c r="F70" s="36"/>
    </row>
    <row r="71" ht="38.25">
      <c r="A71" s="41" t="s">
        <v>134</v>
      </c>
      <c r="B71" s="41" t="s">
        <v>135</v>
      </c>
      <c r="C71" s="42" t="s">
        <v>136</v>
      </c>
      <c r="D71" s="43" t="s">
        <v>41</v>
      </c>
      <c r="E71" s="52" t="s">
        <v>111</v>
      </c>
      <c r="F71" s="36"/>
    </row>
    <row r="72">
      <c r="A72" s="41" t="s">
        <v>134</v>
      </c>
      <c r="B72" s="53" t="s">
        <v>137</v>
      </c>
      <c r="C72" s="42" t="s">
        <v>44</v>
      </c>
      <c r="D72" s="41" t="s">
        <v>35</v>
      </c>
      <c r="E72" s="52"/>
      <c r="F72" s="36"/>
    </row>
    <row r="73" ht="38.25">
      <c r="A73" s="41" t="s">
        <v>77</v>
      </c>
      <c r="B73" s="53" t="s">
        <v>138</v>
      </c>
      <c r="C73" s="52" t="s">
        <v>139</v>
      </c>
      <c r="D73" s="41" t="s">
        <v>35</v>
      </c>
      <c r="E73" s="52"/>
      <c r="F73" s="36"/>
    </row>
    <row r="74" ht="76.5">
      <c r="A74" s="41" t="s">
        <v>77</v>
      </c>
      <c r="B74" s="53" t="s">
        <v>140</v>
      </c>
      <c r="C74" s="52" t="s">
        <v>141</v>
      </c>
      <c r="D74" s="41" t="s">
        <v>35</v>
      </c>
      <c r="E74" s="72" t="s">
        <v>142</v>
      </c>
      <c r="F74" s="36"/>
    </row>
    <row r="75" ht="25.5">
      <c r="A75" s="41" t="s">
        <v>77</v>
      </c>
      <c r="B75" s="53" t="s">
        <v>143</v>
      </c>
      <c r="C75" s="52" t="s">
        <v>144</v>
      </c>
      <c r="D75" s="73" t="s">
        <v>35</v>
      </c>
      <c r="E75" s="72" t="s">
        <v>145</v>
      </c>
      <c r="F75" s="36"/>
    </row>
    <row r="76">
      <c r="A76" s="41"/>
      <c r="B76" s="41"/>
      <c r="C76" s="52"/>
      <c r="D76" s="74"/>
      <c r="E76" s="52"/>
      <c r="F76" s="36"/>
    </row>
    <row r="77" ht="15.75" customHeight="1">
      <c r="A77" s="75" t="s">
        <v>146</v>
      </c>
      <c r="B77" s="75"/>
      <c r="C77" s="76"/>
      <c r="D77" s="76"/>
      <c r="E77" s="76"/>
      <c r="F77" s="36"/>
    </row>
    <row r="78">
      <c r="A78" s="77" t="s">
        <v>20</v>
      </c>
      <c r="B78" s="77" t="s">
        <v>10</v>
      </c>
      <c r="C78" s="78" t="s">
        <v>11</v>
      </c>
      <c r="D78" s="79" t="s">
        <v>12</v>
      </c>
      <c r="E78" s="78" t="s">
        <v>13</v>
      </c>
      <c r="F78" s="36"/>
    </row>
    <row r="79" ht="25.5">
      <c r="A79" s="41" t="s">
        <v>77</v>
      </c>
      <c r="B79" s="41" t="s">
        <v>147</v>
      </c>
      <c r="C79" s="42" t="s">
        <v>148</v>
      </c>
      <c r="D79" s="43" t="s">
        <v>16</v>
      </c>
      <c r="E79" s="52" t="s">
        <v>149</v>
      </c>
      <c r="F79" s="36"/>
    </row>
    <row r="80">
      <c r="A80" s="41" t="s">
        <v>77</v>
      </c>
      <c r="B80" s="53" t="s">
        <v>150</v>
      </c>
      <c r="C80" s="42" t="s">
        <v>151</v>
      </c>
      <c r="D80" s="41" t="s">
        <v>35</v>
      </c>
      <c r="E80" s="42"/>
      <c r="F80" s="36"/>
    </row>
    <row r="81" ht="25.5">
      <c r="A81" s="41" t="s">
        <v>77</v>
      </c>
      <c r="B81" s="53" t="s">
        <v>152</v>
      </c>
      <c r="C81" s="52" t="s">
        <v>153</v>
      </c>
      <c r="D81" s="41" t="s">
        <v>35</v>
      </c>
      <c r="E81" s="52"/>
      <c r="F81" s="36"/>
    </row>
    <row r="82" ht="25.5">
      <c r="A82" s="41" t="s">
        <v>77</v>
      </c>
      <c r="B82" s="41" t="s">
        <v>154</v>
      </c>
      <c r="C82" s="42" t="s">
        <v>155</v>
      </c>
      <c r="D82" s="43" t="s">
        <v>16</v>
      </c>
      <c r="E82" s="52" t="s">
        <v>156</v>
      </c>
      <c r="F82" s="36"/>
    </row>
    <row r="83">
      <c r="A83" s="41" t="s">
        <v>77</v>
      </c>
      <c r="B83" s="53" t="s">
        <v>157</v>
      </c>
      <c r="C83" s="42" t="s">
        <v>151</v>
      </c>
      <c r="D83" s="41" t="s">
        <v>35</v>
      </c>
      <c r="E83" s="52"/>
      <c r="F83" s="36"/>
    </row>
    <row r="84" ht="25.5">
      <c r="A84" s="41" t="s">
        <v>77</v>
      </c>
      <c r="B84" s="53" t="s">
        <v>158</v>
      </c>
      <c r="C84" s="52" t="s">
        <v>159</v>
      </c>
      <c r="D84" s="41" t="s">
        <v>35</v>
      </c>
      <c r="E84" s="52"/>
      <c r="F84" s="36"/>
    </row>
    <row r="85" ht="25.5">
      <c r="A85" s="41" t="s">
        <v>77</v>
      </c>
      <c r="B85" s="41" t="s">
        <v>160</v>
      </c>
      <c r="C85" s="42" t="s">
        <v>161</v>
      </c>
      <c r="D85" s="43" t="s">
        <v>16</v>
      </c>
      <c r="E85" s="52"/>
      <c r="F85" s="36"/>
    </row>
    <row r="86">
      <c r="A86" s="41" t="s">
        <v>77</v>
      </c>
      <c r="B86" s="53" t="s">
        <v>162</v>
      </c>
      <c r="C86" s="52" t="s">
        <v>163</v>
      </c>
      <c r="D86" s="41" t="s">
        <v>35</v>
      </c>
      <c r="E86" s="52"/>
      <c r="F86" s="36"/>
    </row>
    <row r="87" ht="25.5">
      <c r="A87" s="41" t="s">
        <v>77</v>
      </c>
      <c r="B87" s="53" t="s">
        <v>164</v>
      </c>
      <c r="C87" s="42" t="s">
        <v>165</v>
      </c>
      <c r="D87" s="41" t="s">
        <v>35</v>
      </c>
      <c r="E87" s="42"/>
      <c r="F87" s="36"/>
    </row>
    <row r="88" ht="32.25" customHeight="1">
      <c r="A88" s="41" t="s">
        <v>77</v>
      </c>
      <c r="B88" s="53" t="s">
        <v>166</v>
      </c>
      <c r="C88" s="42" t="s">
        <v>167</v>
      </c>
      <c r="D88" s="41" t="s">
        <v>35</v>
      </c>
      <c r="E88" s="42"/>
      <c r="F88" s="36"/>
    </row>
    <row r="89" ht="25.5">
      <c r="A89" s="41" t="s">
        <v>77</v>
      </c>
      <c r="B89" s="53" t="s">
        <v>168</v>
      </c>
      <c r="C89" s="42" t="s">
        <v>169</v>
      </c>
      <c r="D89" s="41" t="s">
        <v>35</v>
      </c>
      <c r="E89" s="42"/>
      <c r="F89" s="36"/>
    </row>
    <row r="90" ht="31.5" customHeight="1">
      <c r="A90" s="41" t="s">
        <v>77</v>
      </c>
      <c r="B90" s="53" t="s">
        <v>170</v>
      </c>
      <c r="C90" s="42" t="s">
        <v>171</v>
      </c>
      <c r="D90" s="41" t="s">
        <v>35</v>
      </c>
      <c r="E90" s="42"/>
      <c r="F90" s="36"/>
    </row>
    <row r="91">
      <c r="A91" s="80"/>
      <c r="B91" s="80"/>
      <c r="C91" s="81"/>
      <c r="D91" s="82"/>
      <c r="E91" s="81"/>
      <c r="F91" s="36"/>
    </row>
    <row r="92">
      <c r="A92" s="83" t="s">
        <v>172</v>
      </c>
      <c r="B92" s="83"/>
      <c r="C92" s="84"/>
      <c r="D92" s="84"/>
      <c r="E92" s="84"/>
      <c r="F92" s="36"/>
    </row>
    <row r="93" ht="15" customHeight="1">
      <c r="A93" s="85" t="s">
        <v>20</v>
      </c>
      <c r="B93" s="85" t="s">
        <v>10</v>
      </c>
      <c r="C93" s="86" t="s">
        <v>11</v>
      </c>
      <c r="D93" s="87" t="s">
        <v>12</v>
      </c>
      <c r="E93" s="86" t="s">
        <v>13</v>
      </c>
      <c r="F93" s="36"/>
    </row>
    <row r="94" ht="51">
      <c r="A94" s="41" t="s">
        <v>77</v>
      </c>
      <c r="B94" s="53" t="s">
        <v>173</v>
      </c>
      <c r="C94" s="42" t="s">
        <v>174</v>
      </c>
      <c r="D94" s="41" t="s">
        <v>35</v>
      </c>
      <c r="E94" s="42" t="s">
        <v>175</v>
      </c>
      <c r="F94" s="36"/>
    </row>
    <row r="95" ht="38.25">
      <c r="A95" s="41" t="s">
        <v>77</v>
      </c>
      <c r="B95" s="53" t="s">
        <v>176</v>
      </c>
      <c r="C95" s="52" t="s">
        <v>177</v>
      </c>
      <c r="D95" s="41" t="s">
        <v>35</v>
      </c>
      <c r="E95" s="52"/>
      <c r="F95" s="36"/>
    </row>
    <row r="96" ht="51">
      <c r="A96" s="41" t="s">
        <v>77</v>
      </c>
      <c r="B96" s="53" t="s">
        <v>178</v>
      </c>
      <c r="C96" s="42" t="s">
        <v>179</v>
      </c>
      <c r="D96" s="41" t="s">
        <v>35</v>
      </c>
      <c r="E96" s="42" t="s">
        <v>175</v>
      </c>
      <c r="F96" s="36"/>
    </row>
    <row r="97" ht="38.25">
      <c r="A97" s="41" t="s">
        <v>77</v>
      </c>
      <c r="B97" s="53" t="s">
        <v>180</v>
      </c>
      <c r="C97" s="52" t="s">
        <v>181</v>
      </c>
      <c r="D97" s="41" t="s">
        <v>35</v>
      </c>
      <c r="E97" s="52"/>
      <c r="F97" s="36"/>
    </row>
    <row r="98">
      <c r="A98" s="80"/>
      <c r="B98" s="80"/>
      <c r="C98" s="81"/>
      <c r="D98" s="82"/>
      <c r="E98" s="81"/>
      <c r="F98" s="36"/>
    </row>
    <row r="99">
      <c r="A99" s="80"/>
      <c r="B99" s="80"/>
      <c r="C99" s="81"/>
      <c r="D99" s="82"/>
      <c r="E99" s="81"/>
      <c r="F99" s="36"/>
    </row>
    <row r="100">
      <c r="A100" s="80"/>
      <c r="B100" s="80"/>
      <c r="C100" s="81"/>
      <c r="D100" s="82"/>
      <c r="E100" s="81"/>
      <c r="F100" s="36"/>
    </row>
    <row r="101">
      <c r="A101" s="80"/>
      <c r="B101" s="80"/>
      <c r="C101" s="81"/>
      <c r="D101" s="82"/>
      <c r="E101" s="81"/>
      <c r="F101" s="36"/>
    </row>
    <row r="102">
      <c r="A102" s="80"/>
      <c r="B102" s="80"/>
      <c r="C102" s="81"/>
      <c r="D102" s="82"/>
      <c r="E102" s="81"/>
      <c r="F102" s="36"/>
    </row>
    <row r="103">
      <c r="A103" s="80"/>
      <c r="B103" s="80"/>
      <c r="C103" s="81"/>
      <c r="D103" s="82"/>
      <c r="E103" s="81"/>
      <c r="F103" s="36"/>
    </row>
    <row r="104">
      <c r="A104" s="80"/>
      <c r="B104" s="80"/>
      <c r="C104" s="81"/>
      <c r="D104" s="82"/>
      <c r="E104" s="81"/>
      <c r="F104" s="36"/>
    </row>
    <row r="105">
      <c r="A105" s="80"/>
      <c r="B105" s="80"/>
      <c r="C105" s="81"/>
      <c r="D105" s="82"/>
      <c r="E105" s="81"/>
      <c r="F105" s="36"/>
    </row>
    <row r="106">
      <c r="A106" s="80"/>
      <c r="B106" s="80"/>
      <c r="C106" s="81"/>
      <c r="D106" s="82"/>
      <c r="E106" s="81"/>
      <c r="F106" s="36"/>
    </row>
    <row r="107" ht="15.75">
      <c r="A107" s="88"/>
      <c r="B107" s="89"/>
      <c r="C107" s="90"/>
      <c r="D107" s="91"/>
      <c r="E107" s="90"/>
      <c r="F107" s="92"/>
    </row>
  </sheetData>
  <mergeCells count="13">
    <mergeCell ref="A1:F1"/>
    <mergeCell ref="B3:E3"/>
    <mergeCell ref="B6:C6"/>
    <mergeCell ref="B7:E8"/>
    <mergeCell ref="A11:E11"/>
    <mergeCell ref="A12:E13"/>
    <mergeCell ref="A15:E15"/>
    <mergeCell ref="A20:E20"/>
    <mergeCell ref="A27:E27"/>
    <mergeCell ref="A39:E39"/>
    <mergeCell ref="A57:E57"/>
    <mergeCell ref="A77:E77"/>
    <mergeCell ref="A92:E92"/>
  </mergeCells>
  <printOptions headings="0" gridLines="0"/>
  <pageMargins left="0.25" right="0.25" top="0.75" bottom="0.75" header="0.29999999999999999" footer="0.29999999999999999"/>
  <pageSetup paperSize="9" scale="41" fitToWidth="1" fitToHeight="1" pageOrder="downThenOver" orientation="portrait" usePrinterDefaults="1" blackAndWhite="0" draft="0" cellComments="none" useFirstPageNumber="0" errors="displayed" horizontalDpi="600" verticalDpi="600" copies="1"/>
  <headerFooter>
    <oddFooter>&amp;CCartographie informatisation DMI - IUD - Resomedit
Synthèse présentation &amp;RVersion 1.2 octobre 2023</oddFooter>
  </headerFooter>
  <colBreaks count="1" manualBreakCount="1">
    <brk id="6" man="1" max="1048575"/>
  </col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rgb="FF92D050"/>
    <outlinePr applyStyles="0" summaryBelow="1" summaryRight="1" showOutlineSymbols="1"/>
    <pageSetUpPr autoPageBreaks="1" fitToPage="0"/>
  </sheetPr>
  <sheetViews>
    <sheetView zoomScale="100" workbookViewId="0">
      <selection activeCell="A10" activeCellId="0" sqref="A10:A11"/>
    </sheetView>
  </sheetViews>
  <sheetFormatPr baseColWidth="10" defaultRowHeight="14.25"/>
  <cols>
    <col customWidth="1" min="1" max="1" width="41.42578125"/>
    <col customWidth="1" min="2" max="2" width="108.7109375"/>
  </cols>
  <sheetData>
    <row r="1">
      <c r="A1" s="93" t="s">
        <v>182</v>
      </c>
      <c r="B1" s="93"/>
    </row>
    <row r="3">
      <c r="A3" s="77" t="s">
        <v>183</v>
      </c>
      <c r="B3" s="78" t="s">
        <v>184</v>
      </c>
    </row>
    <row r="4" ht="27">
      <c r="A4" s="41" t="s">
        <v>185</v>
      </c>
      <c r="B4" s="94" t="s">
        <v>186</v>
      </c>
      <c r="C4" s="95"/>
      <c r="D4" s="95"/>
    </row>
    <row r="5">
      <c r="A5" s="96" t="s">
        <v>187</v>
      </c>
      <c r="B5" s="97" t="s">
        <v>188</v>
      </c>
      <c r="C5" s="95"/>
      <c r="D5" s="95"/>
    </row>
    <row r="6">
      <c r="A6" s="98"/>
      <c r="B6" s="99" t="s">
        <v>189</v>
      </c>
      <c r="C6" s="95"/>
      <c r="D6" s="95"/>
    </row>
    <row r="7" ht="27">
      <c r="A7" s="41" t="s">
        <v>190</v>
      </c>
      <c r="B7" s="97" t="s">
        <v>191</v>
      </c>
      <c r="C7" s="95"/>
      <c r="D7" s="95"/>
    </row>
    <row r="8" ht="40.5">
      <c r="A8" s="43" t="s">
        <v>192</v>
      </c>
      <c r="B8" s="97" t="s">
        <v>193</v>
      </c>
      <c r="C8" s="95"/>
      <c r="D8" s="95"/>
    </row>
    <row r="9" ht="27">
      <c r="A9" s="43"/>
      <c r="B9" s="97" t="s">
        <v>194</v>
      </c>
      <c r="C9" s="95"/>
      <c r="D9" s="95"/>
    </row>
    <row r="10">
      <c r="A10" s="43" t="s">
        <v>195</v>
      </c>
      <c r="B10" s="100" t="s">
        <v>196</v>
      </c>
      <c r="C10" s="95"/>
      <c r="D10" s="95"/>
    </row>
    <row r="11">
      <c r="A11" s="43"/>
      <c r="B11" s="100" t="s">
        <v>197</v>
      </c>
      <c r="C11" s="95"/>
      <c r="D11" s="95"/>
    </row>
    <row r="14">
      <c r="A14" s="77" t="s">
        <v>198</v>
      </c>
      <c r="B14" s="78"/>
    </row>
    <row r="15">
      <c r="A15" s="101" t="s">
        <v>199</v>
      </c>
      <c r="B15" s="101"/>
    </row>
    <row r="16">
      <c r="A16" s="101" t="s">
        <v>200</v>
      </c>
      <c r="B16" s="101" t="s">
        <v>201</v>
      </c>
    </row>
    <row r="17">
      <c r="A17" s="101" t="s">
        <v>202</v>
      </c>
      <c r="B17" s="101" t="s">
        <v>203</v>
      </c>
    </row>
    <row r="18">
      <c r="A18" s="101" t="s">
        <v>204</v>
      </c>
      <c r="B18" s="101" t="s">
        <v>205</v>
      </c>
    </row>
    <row r="19" ht="32.25" customHeight="1">
      <c r="A19" s="101" t="s">
        <v>206</v>
      </c>
      <c r="B19" s="102" t="s">
        <v>207</v>
      </c>
    </row>
  </sheetData>
  <mergeCells count="4">
    <mergeCell ref="A1:B1"/>
    <mergeCell ref="A5:A6"/>
    <mergeCell ref="A8:A9"/>
    <mergeCell ref="A10:A11"/>
  </mergeCells>
  <hyperlinks>
    <hyperlink r:id="rId1" ref="B4"/>
    <hyperlink r:id="rId2" ref="B5"/>
    <hyperlink r:id="rId3" ref="B6"/>
    <hyperlink r:id="rId4" ref="B7"/>
    <hyperlink r:id="rId5" ref="B8"/>
    <hyperlink r:id="rId6" ref="B9"/>
    <hyperlink r:id="rId7" ref="B10"/>
    <hyperlink r:id="rId8" ref="B11"/>
  </hyperlink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1">
    <tabColor rgb="FF00B0F0"/>
    <outlinePr applyStyles="0" summaryBelow="1" summaryRight="1" showOutlineSymbols="1"/>
    <pageSetUpPr autoPageBreaks="1" fitToPage="1"/>
  </sheetPr>
  <sheetViews>
    <sheetView topLeftCell="I25" zoomScale="90" workbookViewId="0">
      <selection activeCell="Q35" activeCellId="0" sqref="Q35:R35"/>
    </sheetView>
  </sheetViews>
  <sheetFormatPr baseColWidth="10" defaultColWidth="11.42578125" defaultRowHeight="14.25"/>
  <cols>
    <col min="1" max="1" style="95" width="11.42578125"/>
    <col customWidth="1" min="2" max="2" style="95" width="23.42578125"/>
    <col customWidth="1" min="3" max="3" style="95" width="24.140625"/>
    <col customWidth="1" min="4" max="4" style="95" width="11.42578125"/>
    <col customWidth="1" min="5" max="5" style="95" width="25.28515625"/>
    <col customWidth="1" min="6" max="6" style="95" width="25.85546875"/>
    <col customWidth="1" min="7" max="7" style="95" width="21.5703125"/>
    <col customWidth="1" min="8" max="8" style="95" width="25.5703125"/>
    <col customWidth="1" min="9" max="9" style="95" width="32.7109375"/>
    <col customWidth="1" min="10" max="10" style="95" width="26.42578125"/>
    <col customWidth="1" min="11" max="11" style="95" width="10"/>
    <col customWidth="1" min="12" max="12" style="95" width="15.7109375"/>
    <col customWidth="1" min="13" max="13" style="103" width="25.7109375"/>
    <col customWidth="1" min="14" max="14" style="95" width="32.85546875"/>
    <col customWidth="1" min="15" max="15" style="95" width="26.42578125"/>
    <col customWidth="1" min="16" max="16" style="95" width="17"/>
    <col customWidth="1" min="17" max="17" style="95" width="32.140625"/>
    <col customWidth="1" min="18" max="18" style="95" width="28.85546875"/>
    <col customWidth="1" min="19" max="19" style="95" width="22"/>
    <col customWidth="1" min="20" max="20" style="95" width="4.7109375"/>
    <col customWidth="1" min="21" max="22" style="95" width="25.5703125"/>
    <col customWidth="1" min="23" max="23" style="95" width="3.7109375"/>
    <col customWidth="1" min="24" max="24" style="95" width="21"/>
    <col customWidth="1" min="25" max="25" style="95" width="33"/>
    <col min="26" max="16384" style="95" width="11.42578125"/>
  </cols>
  <sheetData>
    <row r="1" ht="80.25" customHeight="1">
      <c r="A1" s="104" t="s">
        <v>208</v>
      </c>
      <c r="B1" s="105"/>
      <c r="C1" s="105"/>
      <c r="D1" s="105"/>
      <c r="E1" s="105"/>
      <c r="F1" s="105"/>
      <c r="G1" s="105"/>
      <c r="H1" s="105"/>
      <c r="I1" s="105"/>
      <c r="J1" s="105"/>
      <c r="K1" s="105"/>
      <c r="L1" s="105"/>
      <c r="M1" s="105"/>
      <c r="N1" s="105"/>
      <c r="O1" s="105"/>
      <c r="P1" s="105"/>
      <c r="Q1" s="105"/>
      <c r="R1" s="105"/>
      <c r="S1" s="105"/>
      <c r="T1" s="105"/>
      <c r="U1" s="105"/>
      <c r="V1" s="105"/>
      <c r="W1" s="105"/>
      <c r="X1" s="106"/>
    </row>
    <row r="2" ht="13.5">
      <c r="A2" s="107" t="s">
        <v>2</v>
      </c>
      <c r="B2" s="107"/>
      <c r="C2" s="107"/>
      <c r="D2" s="107"/>
      <c r="E2" s="107"/>
      <c r="F2" s="107"/>
      <c r="G2" s="107"/>
      <c r="H2" s="107"/>
      <c r="I2" s="107"/>
      <c r="J2" s="107"/>
      <c r="K2" s="107"/>
      <c r="L2" s="107"/>
      <c r="M2" s="107"/>
      <c r="N2" s="107"/>
      <c r="O2" s="107"/>
      <c r="P2" s="107"/>
      <c r="Q2" s="107"/>
      <c r="R2" s="107"/>
      <c r="S2" s="107"/>
      <c r="T2" s="108"/>
      <c r="U2" s="108"/>
      <c r="V2" s="108"/>
      <c r="W2" s="108"/>
    </row>
    <row r="3" ht="36" customHeight="1">
      <c r="A3" s="108"/>
      <c r="B3" s="109"/>
      <c r="C3" s="108"/>
      <c r="D3" s="108"/>
      <c r="E3" s="108"/>
      <c r="F3" s="108"/>
      <c r="G3" s="110" t="s">
        <v>209</v>
      </c>
      <c r="H3" s="111"/>
      <c r="I3" s="112" t="s">
        <v>210</v>
      </c>
      <c r="J3" s="111"/>
      <c r="K3" s="109"/>
      <c r="L3" s="113" t="s">
        <v>211</v>
      </c>
      <c r="M3" s="114"/>
      <c r="N3" s="109"/>
      <c r="O3" s="109"/>
      <c r="P3" s="109"/>
      <c r="Q3" s="109"/>
      <c r="R3" s="109"/>
      <c r="S3" s="109"/>
      <c r="T3" s="115"/>
      <c r="U3" s="115"/>
      <c r="V3" s="115"/>
      <c r="W3" s="115"/>
      <c r="X3" s="116"/>
      <c r="Y3" s="116"/>
    </row>
    <row r="4">
      <c r="A4" s="108"/>
      <c r="B4" s="109"/>
      <c r="C4" s="117"/>
      <c r="D4" s="118"/>
      <c r="E4" s="117"/>
      <c r="F4" s="118"/>
      <c r="G4" s="109"/>
      <c r="H4" s="109"/>
      <c r="I4" s="109"/>
      <c r="J4" s="109"/>
      <c r="K4" s="109"/>
      <c r="L4" s="109"/>
      <c r="M4" s="109"/>
      <c r="N4" s="109"/>
      <c r="O4" s="109"/>
      <c r="P4" s="109"/>
      <c r="Q4" s="109"/>
      <c r="R4" s="109"/>
      <c r="S4" s="109"/>
      <c r="T4" s="115"/>
      <c r="U4" s="115"/>
      <c r="V4" s="115"/>
      <c r="W4" s="115"/>
      <c r="X4" s="116"/>
      <c r="Y4" s="116"/>
    </row>
    <row r="5" ht="13.5">
      <c r="A5" s="119"/>
      <c r="B5" s="120"/>
      <c r="C5" s="120"/>
      <c r="D5" s="121"/>
      <c r="E5" s="121"/>
      <c r="F5" s="121"/>
      <c r="G5" s="121"/>
      <c r="H5" s="120"/>
      <c r="I5" s="120"/>
      <c r="J5" s="120"/>
      <c r="K5" s="122"/>
      <c r="L5" s="123"/>
      <c r="M5" s="124"/>
      <c r="N5" s="124"/>
      <c r="O5" s="124"/>
      <c r="P5" s="123"/>
      <c r="Q5" s="123"/>
      <c r="R5" s="123"/>
      <c r="S5" s="125"/>
      <c r="T5" s="126"/>
      <c r="U5" s="127"/>
      <c r="V5" s="127"/>
      <c r="W5" s="128"/>
      <c r="X5" s="116"/>
      <c r="Y5" s="116"/>
    </row>
    <row r="6" ht="66">
      <c r="A6" s="129"/>
      <c r="B6" s="130" t="s">
        <v>212</v>
      </c>
      <c r="C6" s="131"/>
      <c r="D6" s="132"/>
      <c r="E6" s="130" t="s">
        <v>213</v>
      </c>
      <c r="F6" s="131"/>
      <c r="G6" s="133"/>
      <c r="H6" s="134" t="s">
        <v>214</v>
      </c>
      <c r="I6" s="135"/>
      <c r="J6" s="136"/>
      <c r="K6" s="137"/>
      <c r="L6" s="138"/>
      <c r="M6" s="139" t="s">
        <v>215</v>
      </c>
      <c r="N6" s="139"/>
      <c r="O6" s="138"/>
      <c r="P6" s="140" t="s">
        <v>216</v>
      </c>
      <c r="Q6" s="141"/>
      <c r="R6" s="140" t="s">
        <v>217</v>
      </c>
      <c r="S6" s="142"/>
      <c r="T6" s="143"/>
      <c r="U6" s="144"/>
      <c r="V6" s="144"/>
      <c r="W6" s="145"/>
      <c r="X6" s="116"/>
      <c r="Y6" s="116"/>
    </row>
    <row r="7" ht="42.75" customHeight="1">
      <c r="A7" s="129"/>
      <c r="B7" s="146" t="s">
        <v>199</v>
      </c>
      <c r="C7" s="147"/>
      <c r="D7" s="132"/>
      <c r="E7" s="146" t="s">
        <v>199</v>
      </c>
      <c r="F7" s="147"/>
      <c r="G7" s="133"/>
      <c r="H7" s="148" t="s">
        <v>218</v>
      </c>
      <c r="I7" s="52"/>
      <c r="J7" s="133"/>
      <c r="K7" s="149"/>
      <c r="L7" s="138"/>
      <c r="M7" s="150"/>
      <c r="N7" s="151"/>
      <c r="O7" s="138"/>
      <c r="P7" s="152" t="s">
        <v>199</v>
      </c>
      <c r="Q7" s="153"/>
      <c r="R7" s="154"/>
      <c r="S7" s="142"/>
      <c r="T7" s="143"/>
      <c r="U7" s="144"/>
      <c r="V7" s="144"/>
      <c r="W7" s="145"/>
      <c r="X7" s="116"/>
      <c r="Y7" s="116"/>
    </row>
    <row r="8" ht="43.5" customHeight="1">
      <c r="A8" s="129"/>
      <c r="B8" s="146" t="s">
        <v>219</v>
      </c>
      <c r="C8" s="147"/>
      <c r="D8" s="132"/>
      <c r="E8" s="146" t="s">
        <v>219</v>
      </c>
      <c r="F8" s="147"/>
      <c r="G8" s="133"/>
      <c r="H8" s="148" t="s">
        <v>220</v>
      </c>
      <c r="I8" s="52"/>
      <c r="J8" s="133"/>
      <c r="K8" s="149"/>
      <c r="L8" s="138"/>
      <c r="M8" s="155"/>
      <c r="N8" s="138"/>
      <c r="O8" s="138"/>
      <c r="P8" s="156" t="s">
        <v>221</v>
      </c>
      <c r="Q8" s="153"/>
      <c r="R8" s="154"/>
      <c r="S8" s="138"/>
      <c r="T8" s="143"/>
      <c r="U8" s="144"/>
      <c r="V8" s="144"/>
      <c r="W8" s="145"/>
      <c r="X8" s="116"/>
      <c r="Y8" s="116"/>
    </row>
    <row r="9" ht="41.25" customHeight="1">
      <c r="A9" s="129"/>
      <c r="B9" s="157" t="s">
        <v>222</v>
      </c>
      <c r="C9" s="147"/>
      <c r="D9" s="158"/>
      <c r="E9" s="146" t="s">
        <v>222</v>
      </c>
      <c r="F9" s="147"/>
      <c r="G9" s="133"/>
      <c r="H9" s="148" t="s">
        <v>223</v>
      </c>
      <c r="I9" s="52"/>
      <c r="J9" s="133"/>
      <c r="K9" s="149"/>
      <c r="L9" s="138"/>
      <c r="M9" s="159" t="s">
        <v>224</v>
      </c>
      <c r="N9" s="160"/>
      <c r="O9" s="138"/>
      <c r="P9" s="152" t="s">
        <v>225</v>
      </c>
      <c r="Q9" s="153"/>
      <c r="R9" s="154"/>
      <c r="S9" s="142"/>
      <c r="T9" s="143"/>
      <c r="U9" s="144"/>
      <c r="V9" s="144"/>
      <c r="W9" s="145"/>
      <c r="X9" s="116"/>
      <c r="Y9" s="116"/>
    </row>
    <row r="10" ht="40.5">
      <c r="A10" s="129"/>
      <c r="B10" s="157" t="s">
        <v>226</v>
      </c>
      <c r="C10" s="147"/>
      <c r="D10" s="132"/>
      <c r="E10" s="157" t="s">
        <v>226</v>
      </c>
      <c r="F10" s="147"/>
      <c r="G10" s="133"/>
      <c r="H10" s="161" t="s">
        <v>227</v>
      </c>
      <c r="I10" s="162"/>
      <c r="J10" s="133"/>
      <c r="K10" s="149"/>
      <c r="L10" s="138"/>
      <c r="M10" s="163" t="s">
        <v>228</v>
      </c>
      <c r="N10" s="164"/>
      <c r="O10" s="138"/>
      <c r="P10" s="152" t="s">
        <v>226</v>
      </c>
      <c r="Q10" s="74"/>
      <c r="R10" s="165"/>
      <c r="S10" s="138"/>
      <c r="T10" s="143"/>
      <c r="U10" s="166" t="s">
        <v>229</v>
      </c>
      <c r="V10" s="167"/>
      <c r="W10" s="145"/>
      <c r="X10" s="116"/>
      <c r="Y10" s="116"/>
    </row>
    <row r="11" ht="36.75" customHeight="1">
      <c r="A11" s="129"/>
      <c r="B11" s="157" t="s">
        <v>206</v>
      </c>
      <c r="C11" s="147"/>
      <c r="D11" s="132"/>
      <c r="E11" s="157" t="s">
        <v>206</v>
      </c>
      <c r="F11" s="168"/>
      <c r="G11" s="133"/>
      <c r="H11" s="169"/>
      <c r="I11" s="169"/>
      <c r="J11" s="133"/>
      <c r="K11" s="149"/>
      <c r="L11" s="138"/>
      <c r="M11" s="155"/>
      <c r="N11" s="138"/>
      <c r="O11" s="138"/>
      <c r="P11" s="152" t="s">
        <v>204</v>
      </c>
      <c r="Q11" s="74"/>
      <c r="R11" s="165"/>
      <c r="S11" s="138"/>
      <c r="T11" s="143"/>
      <c r="U11" s="170" t="s">
        <v>230</v>
      </c>
      <c r="V11" s="171"/>
      <c r="W11" s="145"/>
      <c r="X11" s="116"/>
      <c r="Y11" s="116"/>
    </row>
    <row r="12" ht="81">
      <c r="A12" s="129"/>
      <c r="B12" s="157" t="s">
        <v>231</v>
      </c>
      <c r="C12" s="147"/>
      <c r="D12" s="132"/>
      <c r="E12" s="157" t="s">
        <v>231</v>
      </c>
      <c r="F12" s="168"/>
      <c r="G12" s="133"/>
      <c r="H12" s="133"/>
      <c r="I12" s="133"/>
      <c r="J12" s="169"/>
      <c r="K12" s="172"/>
      <c r="L12" s="173"/>
      <c r="M12" s="159" t="s">
        <v>232</v>
      </c>
      <c r="N12" s="160"/>
      <c r="O12" s="138"/>
      <c r="P12" s="152" t="s">
        <v>233</v>
      </c>
      <c r="Q12" s="74"/>
      <c r="R12" s="165"/>
      <c r="S12" s="138"/>
      <c r="T12" s="143"/>
      <c r="U12" s="174" t="s">
        <v>234</v>
      </c>
      <c r="V12" s="171"/>
      <c r="W12" s="145"/>
      <c r="X12" s="116"/>
      <c r="Y12" s="116"/>
    </row>
    <row r="13" ht="25.5" customHeight="1">
      <c r="A13" s="129"/>
      <c r="B13" s="175" t="s">
        <v>235</v>
      </c>
      <c r="C13" s="147"/>
      <c r="D13" s="169"/>
      <c r="E13" s="176" t="s">
        <v>221</v>
      </c>
      <c r="F13" s="177"/>
      <c r="G13" s="133"/>
      <c r="H13" s="169"/>
      <c r="I13" s="133"/>
      <c r="J13" s="169"/>
      <c r="K13" s="172"/>
      <c r="L13" s="173"/>
      <c r="M13" s="148" t="s">
        <v>202</v>
      </c>
      <c r="N13" s="153"/>
      <c r="O13" s="138"/>
      <c r="P13" s="152" t="s">
        <v>236</v>
      </c>
      <c r="Q13" s="153"/>
      <c r="R13" s="165"/>
      <c r="S13" s="138"/>
      <c r="T13" s="143"/>
      <c r="U13" s="148" t="s">
        <v>237</v>
      </c>
      <c r="V13" s="171"/>
      <c r="W13" s="145"/>
      <c r="X13" s="116"/>
      <c r="Y13" s="116"/>
    </row>
    <row r="14" ht="54">
      <c r="A14" s="129"/>
      <c r="B14" s="176" t="s">
        <v>221</v>
      </c>
      <c r="C14" s="178"/>
      <c r="D14" s="169"/>
      <c r="E14" s="179" t="s">
        <v>238</v>
      </c>
      <c r="F14" s="180"/>
      <c r="G14" s="133"/>
      <c r="H14" s="181" t="s">
        <v>215</v>
      </c>
      <c r="I14" s="181"/>
      <c r="J14" s="181"/>
      <c r="K14" s="172"/>
      <c r="L14" s="173"/>
      <c r="M14" s="148" t="s">
        <v>239</v>
      </c>
      <c r="N14" s="153"/>
      <c r="O14" s="138"/>
      <c r="P14" s="152" t="s">
        <v>240</v>
      </c>
      <c r="Q14" s="74"/>
      <c r="R14" s="165"/>
      <c r="S14" s="138"/>
      <c r="T14" s="143"/>
      <c r="U14" s="174" t="s">
        <v>234</v>
      </c>
      <c r="V14" s="171"/>
      <c r="W14" s="145"/>
      <c r="X14" s="116"/>
      <c r="Y14" s="116"/>
    </row>
    <row r="15" ht="55.5" customHeight="1">
      <c r="A15" s="129"/>
      <c r="B15" s="161" t="s">
        <v>241</v>
      </c>
      <c r="C15" s="164"/>
      <c r="D15" s="169"/>
      <c r="E15" s="161" t="s">
        <v>242</v>
      </c>
      <c r="F15" s="164"/>
      <c r="G15" s="169"/>
      <c r="H15" s="182"/>
      <c r="I15" s="183"/>
      <c r="J15" s="184"/>
      <c r="K15" s="172"/>
      <c r="L15" s="173"/>
      <c r="M15" s="148" t="s">
        <v>199</v>
      </c>
      <c r="N15" s="185"/>
      <c r="O15" s="138"/>
      <c r="P15" s="186" t="s">
        <v>243</v>
      </c>
      <c r="Q15" s="187"/>
      <c r="R15" s="187"/>
      <c r="S15" s="142"/>
      <c r="T15" s="143"/>
      <c r="U15" s="148" t="s">
        <v>244</v>
      </c>
      <c r="V15" s="43"/>
      <c r="W15" s="145"/>
      <c r="X15" s="116"/>
      <c r="Y15" s="116"/>
    </row>
    <row r="16" ht="21.75" customHeight="1">
      <c r="A16" s="129"/>
      <c r="B16" s="169"/>
      <c r="C16" s="169"/>
      <c r="D16" s="169"/>
      <c r="E16" s="169"/>
      <c r="F16" s="169"/>
      <c r="G16" s="169"/>
      <c r="H16" s="188"/>
      <c r="I16" s="189"/>
      <c r="J16" s="190"/>
      <c r="K16" s="172"/>
      <c r="L16" s="173"/>
      <c r="M16" s="148" t="s">
        <v>219</v>
      </c>
      <c r="N16" s="185"/>
      <c r="O16" s="138"/>
      <c r="P16" s="138"/>
      <c r="Q16" s="138"/>
      <c r="R16" s="138"/>
      <c r="S16" s="142"/>
      <c r="T16" s="143"/>
      <c r="U16" s="174" t="s">
        <v>234</v>
      </c>
      <c r="V16" s="43"/>
      <c r="W16" s="145"/>
      <c r="X16" s="116"/>
      <c r="Y16" s="116"/>
    </row>
    <row r="17" ht="26.25" customHeight="1">
      <c r="A17" s="129"/>
      <c r="B17" s="191"/>
      <c r="C17" s="191"/>
      <c r="D17" s="169"/>
      <c r="E17" s="191"/>
      <c r="F17" s="191"/>
      <c r="G17" s="191"/>
      <c r="H17" s="191"/>
      <c r="I17" s="191"/>
      <c r="J17" s="191"/>
      <c r="K17" s="192"/>
      <c r="L17" s="173"/>
      <c r="M17" s="148" t="s">
        <v>226</v>
      </c>
      <c r="N17" s="185"/>
      <c r="O17" s="138"/>
      <c r="P17" s="193"/>
      <c r="Q17" s="194"/>
      <c r="R17" s="194"/>
      <c r="S17" s="195"/>
      <c r="T17" s="143"/>
      <c r="U17" s="148" t="s">
        <v>245</v>
      </c>
      <c r="V17" s="43"/>
      <c r="W17" s="145"/>
    </row>
    <row r="18" ht="54.75" customHeight="1">
      <c r="A18" s="196"/>
      <c r="B18" s="197"/>
      <c r="C18" s="197"/>
      <c r="D18" s="198"/>
      <c r="E18" s="199"/>
      <c r="F18" s="108"/>
      <c r="G18" s="108"/>
      <c r="H18" s="108"/>
      <c r="I18" s="108"/>
      <c r="J18" s="200"/>
      <c r="K18" s="201"/>
      <c r="L18" s="173"/>
      <c r="M18" s="202" t="s">
        <v>231</v>
      </c>
      <c r="N18" s="153"/>
      <c r="O18" s="138"/>
      <c r="P18" s="203"/>
      <c r="Q18" s="204" t="s">
        <v>246</v>
      </c>
      <c r="R18" s="160"/>
      <c r="S18" s="205"/>
      <c r="T18" s="143"/>
      <c r="U18" s="206" t="s">
        <v>234</v>
      </c>
      <c r="V18" s="43"/>
      <c r="W18" s="145"/>
    </row>
    <row r="19" ht="51.75" customHeight="1">
      <c r="A19" s="207"/>
      <c r="B19" s="208"/>
      <c r="C19" s="208"/>
      <c r="D19" s="209"/>
      <c r="E19" s="199"/>
      <c r="F19" s="210" t="s">
        <v>247</v>
      </c>
      <c r="G19" s="211"/>
      <c r="H19" s="108"/>
      <c r="I19" s="212" t="s">
        <v>248</v>
      </c>
      <c r="J19" s="213"/>
      <c r="K19" s="201"/>
      <c r="L19" s="173"/>
      <c r="M19" s="148" t="s">
        <v>249</v>
      </c>
      <c r="N19" s="153"/>
      <c r="O19" s="138"/>
      <c r="P19" s="203"/>
      <c r="Q19" s="214" t="s">
        <v>250</v>
      </c>
      <c r="R19" s="164"/>
      <c r="S19" s="205"/>
      <c r="T19" s="143"/>
      <c r="U19" s="215" t="s">
        <v>251</v>
      </c>
      <c r="V19" s="216"/>
      <c r="W19" s="145"/>
    </row>
    <row r="20" ht="29.25" customHeight="1">
      <c r="A20" s="217"/>
      <c r="B20" s="218" t="s">
        <v>252</v>
      </c>
      <c r="C20" s="219"/>
      <c r="D20" s="209"/>
      <c r="E20" s="199"/>
      <c r="F20" s="220" t="s">
        <v>253</v>
      </c>
      <c r="G20" s="221"/>
      <c r="H20" s="108"/>
      <c r="I20" s="222" t="s">
        <v>253</v>
      </c>
      <c r="J20" s="221"/>
      <c r="K20" s="201"/>
      <c r="L20" s="173"/>
      <c r="M20" s="148" t="s">
        <v>254</v>
      </c>
      <c r="N20" s="153"/>
      <c r="O20" s="138"/>
      <c r="P20" s="203"/>
      <c r="Q20" s="214" t="s">
        <v>255</v>
      </c>
      <c r="R20" s="164"/>
      <c r="S20" s="205"/>
      <c r="T20" s="143"/>
      <c r="U20" s="223" t="s">
        <v>256</v>
      </c>
      <c r="V20" s="224"/>
      <c r="W20" s="145"/>
    </row>
    <row r="21" ht="30.75" customHeight="1">
      <c r="A21" s="217"/>
      <c r="B21" s="220" t="s">
        <v>257</v>
      </c>
      <c r="C21" s="221"/>
      <c r="D21" s="209"/>
      <c r="E21" s="199"/>
      <c r="F21" s="225" t="s">
        <v>258</v>
      </c>
      <c r="G21" s="226"/>
      <c r="H21" s="108"/>
      <c r="I21" s="225" t="s">
        <v>258</v>
      </c>
      <c r="J21" s="226"/>
      <c r="K21" s="201"/>
      <c r="L21" s="173"/>
      <c r="M21" s="148" t="s">
        <v>204</v>
      </c>
      <c r="N21" s="185"/>
      <c r="O21" s="138"/>
      <c r="P21" s="203"/>
      <c r="Q21" s="214" t="s">
        <v>259</v>
      </c>
      <c r="R21" s="164"/>
      <c r="S21" s="205"/>
      <c r="T21" s="143"/>
      <c r="U21" s="227"/>
      <c r="V21" s="227"/>
      <c r="W21" s="145"/>
    </row>
    <row r="22" ht="52.5" customHeight="1">
      <c r="A22" s="217"/>
      <c r="B22" s="225" t="s">
        <v>258</v>
      </c>
      <c r="C22" s="226"/>
      <c r="D22" s="209"/>
      <c r="E22" s="199"/>
      <c r="F22" s="228" t="s">
        <v>260</v>
      </c>
      <c r="G22" s="229"/>
      <c r="H22" s="108"/>
      <c r="I22" s="228" t="s">
        <v>260</v>
      </c>
      <c r="J22" s="229"/>
      <c r="K22" s="201"/>
      <c r="L22" s="173"/>
      <c r="M22" s="148" t="s">
        <v>261</v>
      </c>
      <c r="N22" s="230"/>
      <c r="O22" s="138"/>
      <c r="P22" s="203"/>
      <c r="Q22" s="231" t="s">
        <v>262</v>
      </c>
      <c r="R22" s="164"/>
      <c r="S22" s="205"/>
      <c r="T22" s="143"/>
      <c r="U22" s="227"/>
      <c r="V22" s="227"/>
      <c r="W22" s="145"/>
    </row>
    <row r="23" ht="36" customHeight="1">
      <c r="A23" s="217"/>
      <c r="B23" s="232" t="s">
        <v>260</v>
      </c>
      <c r="C23" s="229"/>
      <c r="D23" s="209"/>
      <c r="E23" s="199"/>
      <c r="F23" s="108"/>
      <c r="H23" s="108"/>
      <c r="I23" s="163" t="s">
        <v>263</v>
      </c>
      <c r="J23" s="164"/>
      <c r="K23" s="201"/>
      <c r="L23" s="173"/>
      <c r="M23" s="233" t="s">
        <v>264</v>
      </c>
      <c r="N23" s="230"/>
      <c r="O23" s="138"/>
      <c r="P23" s="203"/>
      <c r="Q23" s="234" t="s">
        <v>265</v>
      </c>
      <c r="R23" s="164"/>
      <c r="S23" s="205"/>
      <c r="T23" s="143"/>
      <c r="U23" s="227"/>
      <c r="V23" s="227"/>
      <c r="W23" s="235"/>
    </row>
    <row r="24" ht="34.5" customHeight="1">
      <c r="A24" s="217"/>
      <c r="B24" s="236" t="s">
        <v>266</v>
      </c>
      <c r="C24" s="237"/>
      <c r="D24" s="209"/>
      <c r="E24" s="199"/>
      <c r="F24" s="108"/>
      <c r="G24" s="238" t="s">
        <v>267</v>
      </c>
      <c r="H24" s="239"/>
      <c r="I24" s="108"/>
      <c r="J24" s="240"/>
      <c r="K24" s="201"/>
      <c r="L24" s="173"/>
      <c r="M24" s="163" t="s">
        <v>268</v>
      </c>
      <c r="N24" s="164"/>
      <c r="O24" s="138"/>
      <c r="P24" s="203"/>
      <c r="Q24" s="204" t="s">
        <v>269</v>
      </c>
      <c r="R24" s="164"/>
      <c r="S24" s="205"/>
      <c r="T24" s="241"/>
      <c r="U24" s="227"/>
      <c r="V24" s="227"/>
      <c r="W24" s="235"/>
    </row>
    <row r="25" ht="13.5">
      <c r="A25" s="217"/>
      <c r="B25" s="148" t="s">
        <v>199</v>
      </c>
      <c r="C25" s="242"/>
      <c r="D25" s="209"/>
      <c r="E25" s="199"/>
      <c r="F25" s="108"/>
      <c r="G25" s="243"/>
      <c r="H25" s="244"/>
      <c r="I25" s="108"/>
      <c r="J25" s="108"/>
      <c r="K25" s="201"/>
      <c r="L25" s="173"/>
      <c r="M25" s="155"/>
      <c r="N25" s="138"/>
      <c r="O25" s="138"/>
      <c r="P25" s="203"/>
      <c r="Q25" s="245"/>
      <c r="R25" s="245"/>
      <c r="S25" s="205"/>
      <c r="T25" s="241"/>
      <c r="U25" s="227"/>
      <c r="V25" s="227"/>
      <c r="W25" s="235"/>
    </row>
    <row r="26" ht="13.5">
      <c r="A26" s="217"/>
      <c r="B26" s="148" t="s">
        <v>219</v>
      </c>
      <c r="C26" s="242"/>
      <c r="D26" s="209"/>
      <c r="E26" s="199"/>
      <c r="F26" s="108"/>
      <c r="G26" s="108"/>
      <c r="H26" s="108"/>
      <c r="I26" s="108"/>
      <c r="J26" s="108"/>
      <c r="K26" s="201"/>
      <c r="L26" s="173"/>
      <c r="M26" s="155"/>
      <c r="N26" s="138"/>
      <c r="O26" s="138"/>
      <c r="P26" s="203"/>
      <c r="Q26" s="245"/>
      <c r="R26" s="245"/>
      <c r="S26" s="205"/>
      <c r="T26" s="241"/>
      <c r="U26" s="227"/>
      <c r="V26" s="227"/>
      <c r="W26" s="235"/>
    </row>
    <row r="27" ht="54">
      <c r="A27" s="217"/>
      <c r="B27" s="246" t="s">
        <v>226</v>
      </c>
      <c r="C27" s="242"/>
      <c r="D27" s="209"/>
      <c r="E27" s="199"/>
      <c r="F27" s="108"/>
      <c r="G27" s="247" t="s">
        <v>270</v>
      </c>
      <c r="H27" s="248"/>
      <c r="I27" s="249"/>
      <c r="J27" s="109"/>
      <c r="K27" s="250"/>
      <c r="L27" s="173"/>
      <c r="M27" s="251" t="s">
        <v>271</v>
      </c>
      <c r="N27" s="160"/>
      <c r="O27" s="138"/>
      <c r="P27" s="203"/>
      <c r="Q27" s="245"/>
      <c r="R27" s="245"/>
      <c r="S27" s="205"/>
      <c r="T27" s="241"/>
      <c r="U27" s="166" t="s">
        <v>272</v>
      </c>
      <c r="V27" s="167"/>
      <c r="W27" s="235"/>
    </row>
    <row r="28" ht="27">
      <c r="A28" s="217"/>
      <c r="B28" s="148" t="s">
        <v>273</v>
      </c>
      <c r="C28" s="242"/>
      <c r="D28" s="209"/>
      <c r="E28" s="199"/>
      <c r="F28" s="108"/>
      <c r="G28" s="252"/>
      <c r="H28" s="253"/>
      <c r="I28" s="254"/>
      <c r="J28" s="109"/>
      <c r="K28" s="250"/>
      <c r="L28" s="138"/>
      <c r="M28" s="152" t="s">
        <v>202</v>
      </c>
      <c r="N28" s="153"/>
      <c r="O28" s="138"/>
      <c r="P28" s="203"/>
      <c r="Q28" s="245"/>
      <c r="R28" s="245"/>
      <c r="S28" s="205"/>
      <c r="T28" s="241"/>
      <c r="U28" s="170" t="s">
        <v>274</v>
      </c>
      <c r="V28" s="171"/>
      <c r="W28" s="235"/>
    </row>
    <row r="29" ht="27">
      <c r="A29" s="217"/>
      <c r="B29" s="246" t="s">
        <v>222</v>
      </c>
      <c r="C29" s="242"/>
      <c r="D29" s="209"/>
      <c r="E29" s="199"/>
      <c r="F29" s="108"/>
      <c r="G29" s="255" t="s">
        <v>253</v>
      </c>
      <c r="H29" s="256"/>
      <c r="I29" s="221"/>
      <c r="J29" s="199"/>
      <c r="K29" s="257"/>
      <c r="L29" s="138"/>
      <c r="M29" s="152" t="s">
        <v>236</v>
      </c>
      <c r="N29" s="153"/>
      <c r="O29" s="138"/>
      <c r="P29" s="203"/>
      <c r="Q29" s="245"/>
      <c r="R29" s="245"/>
      <c r="S29" s="205"/>
      <c r="T29" s="241"/>
      <c r="U29" s="174" t="s">
        <v>275</v>
      </c>
      <c r="V29" s="171"/>
      <c r="W29" s="235"/>
    </row>
    <row r="30" ht="33">
      <c r="A30" s="217"/>
      <c r="B30" s="246" t="s">
        <v>276</v>
      </c>
      <c r="C30" s="242"/>
      <c r="D30" s="209"/>
      <c r="E30" s="199"/>
      <c r="F30" s="108"/>
      <c r="G30" s="258" t="s">
        <v>258</v>
      </c>
      <c r="H30" s="259"/>
      <c r="I30" s="226"/>
      <c r="J30" s="199"/>
      <c r="K30" s="257"/>
      <c r="L30" s="138"/>
      <c r="M30" s="152" t="s">
        <v>249</v>
      </c>
      <c r="N30" s="153"/>
      <c r="O30" s="138"/>
      <c r="P30" s="203"/>
      <c r="Q30" s="245"/>
      <c r="R30" s="245"/>
      <c r="S30" s="205"/>
      <c r="T30" s="241"/>
      <c r="U30" s="215" t="s">
        <v>251</v>
      </c>
      <c r="V30" s="216"/>
      <c r="W30" s="235"/>
    </row>
    <row r="31" ht="27">
      <c r="A31" s="217"/>
      <c r="B31" s="260" t="s">
        <v>277</v>
      </c>
      <c r="C31" s="242"/>
      <c r="D31" s="209"/>
      <c r="E31" s="199"/>
      <c r="F31" s="261"/>
      <c r="G31" s="262" t="s">
        <v>260</v>
      </c>
      <c r="H31" s="263"/>
      <c r="I31" s="229"/>
      <c r="J31" s="199"/>
      <c r="K31" s="257"/>
      <c r="L31" s="138"/>
      <c r="M31" s="264" t="s">
        <v>278</v>
      </c>
      <c r="N31" s="265"/>
      <c r="O31" s="138"/>
      <c r="P31" s="203"/>
      <c r="Q31" s="245"/>
      <c r="R31" s="245"/>
      <c r="S31" s="205"/>
      <c r="T31" s="241"/>
      <c r="U31" s="223" t="s">
        <v>279</v>
      </c>
      <c r="V31" s="224"/>
      <c r="W31" s="235"/>
    </row>
    <row r="32" ht="27">
      <c r="A32" s="217"/>
      <c r="B32" s="246" t="s">
        <v>231</v>
      </c>
      <c r="C32" s="242"/>
      <c r="D32" s="209"/>
      <c r="E32" s="199"/>
      <c r="F32" s="261"/>
      <c r="G32" s="266"/>
      <c r="H32" s="108"/>
      <c r="I32" s="199"/>
      <c r="J32" s="199"/>
      <c r="K32" s="257"/>
      <c r="L32" s="138"/>
      <c r="M32" s="251" t="s">
        <v>268</v>
      </c>
      <c r="N32" s="164"/>
      <c r="O32" s="138"/>
      <c r="P32" s="203"/>
      <c r="Q32" s="245"/>
      <c r="R32" s="245"/>
      <c r="S32" s="205"/>
      <c r="T32" s="241"/>
      <c r="U32" s="227"/>
      <c r="V32" s="227"/>
      <c r="W32" s="235"/>
    </row>
    <row r="33">
      <c r="A33" s="217"/>
      <c r="B33" s="267" t="s">
        <v>221</v>
      </c>
      <c r="C33" s="52"/>
      <c r="D33" s="209"/>
      <c r="E33" s="199"/>
      <c r="F33" s="261"/>
      <c r="G33" s="266"/>
      <c r="H33" s="266"/>
      <c r="I33" s="199"/>
      <c r="J33" s="199"/>
      <c r="K33" s="257"/>
      <c r="L33" s="138"/>
      <c r="M33" s="155"/>
      <c r="N33" s="138"/>
      <c r="O33" s="138"/>
      <c r="P33" s="203"/>
      <c r="Q33" s="245"/>
      <c r="R33" s="245"/>
      <c r="S33" s="205"/>
      <c r="T33" s="241"/>
      <c r="U33" s="227"/>
      <c r="V33" s="227"/>
      <c r="W33" s="235"/>
    </row>
    <row r="34" ht="13.5">
      <c r="A34" s="217"/>
      <c r="B34" s="208"/>
      <c r="C34" s="208"/>
      <c r="D34" s="209"/>
      <c r="E34" s="199"/>
      <c r="F34" s="261"/>
      <c r="G34" s="266"/>
      <c r="H34" s="108"/>
      <c r="I34" s="199"/>
      <c r="J34" s="199"/>
      <c r="K34" s="257"/>
      <c r="L34" s="138"/>
      <c r="M34" s="155"/>
      <c r="N34" s="138"/>
      <c r="O34" s="138"/>
      <c r="P34" s="203"/>
      <c r="Q34" s="245"/>
      <c r="R34" s="245"/>
      <c r="S34" s="205"/>
      <c r="T34" s="241"/>
      <c r="U34" s="227"/>
      <c r="V34" s="227"/>
      <c r="W34" s="235"/>
    </row>
    <row r="35" ht="70.5" customHeight="1">
      <c r="A35" s="217"/>
      <c r="B35" s="208"/>
      <c r="C35" s="208"/>
      <c r="D35" s="209"/>
      <c r="E35" s="193"/>
      <c r="F35" s="194"/>
      <c r="G35" s="194"/>
      <c r="H35" s="194"/>
      <c r="I35" s="194"/>
      <c r="J35" s="194"/>
      <c r="K35" s="194"/>
      <c r="L35" s="194"/>
      <c r="M35" s="268"/>
      <c r="N35" s="269"/>
      <c r="O35" s="194"/>
      <c r="P35" s="245"/>
      <c r="Q35" s="270"/>
      <c r="R35" s="271" t="s">
        <v>280</v>
      </c>
      <c r="S35" s="205"/>
      <c r="T35" s="241"/>
      <c r="U35" s="227"/>
      <c r="V35" s="227"/>
      <c r="W35" s="235"/>
    </row>
    <row r="36" ht="64.5" customHeight="1">
      <c r="A36" s="217"/>
      <c r="B36" s="272" t="s">
        <v>281</v>
      </c>
      <c r="C36" s="221"/>
      <c r="D36" s="209"/>
      <c r="E36" s="245"/>
      <c r="F36" s="273" t="s">
        <v>282</v>
      </c>
      <c r="G36" s="274"/>
      <c r="H36" s="245"/>
      <c r="I36" s="204" t="s">
        <v>283</v>
      </c>
      <c r="J36" s="160"/>
      <c r="K36" s="275"/>
      <c r="L36" s="245"/>
      <c r="M36" s="276"/>
      <c r="N36" s="245"/>
      <c r="O36" s="245"/>
      <c r="P36" s="245"/>
      <c r="Q36" s="222" t="s">
        <v>257</v>
      </c>
      <c r="R36" s="216"/>
      <c r="S36" s="205"/>
      <c r="T36" s="241"/>
      <c r="U36" s="227"/>
      <c r="V36" s="227"/>
      <c r="W36" s="235"/>
    </row>
    <row r="37" ht="27">
      <c r="A37" s="217"/>
      <c r="B37" s="277" t="s">
        <v>284</v>
      </c>
      <c r="C37" s="164"/>
      <c r="D37" s="209"/>
      <c r="E37" s="245"/>
      <c r="F37" s="222" t="s">
        <v>257</v>
      </c>
      <c r="G37" s="216"/>
      <c r="H37" s="245"/>
      <c r="I37" s="214" t="s">
        <v>250</v>
      </c>
      <c r="J37" s="164"/>
      <c r="K37" s="275"/>
      <c r="L37" s="245"/>
      <c r="M37" s="276"/>
      <c r="N37" s="245"/>
      <c r="O37" s="245"/>
      <c r="P37" s="245"/>
      <c r="Q37" s="225" t="s">
        <v>258</v>
      </c>
      <c r="R37" s="278"/>
      <c r="S37" s="205"/>
      <c r="T37" s="241"/>
      <c r="U37" s="227"/>
      <c r="V37" s="227"/>
      <c r="W37" s="235"/>
    </row>
    <row r="38" ht="33" customHeight="1">
      <c r="A38" s="217"/>
      <c r="B38" s="72" t="s">
        <v>250</v>
      </c>
      <c r="C38" s="164"/>
      <c r="D38" s="209"/>
      <c r="E38" s="245"/>
      <c r="F38" s="225" t="s">
        <v>258</v>
      </c>
      <c r="G38" s="278"/>
      <c r="H38" s="245"/>
      <c r="I38" s="214" t="s">
        <v>259</v>
      </c>
      <c r="J38" s="164"/>
      <c r="K38" s="275"/>
      <c r="L38" s="245"/>
      <c r="M38" s="276"/>
      <c r="N38" s="245"/>
      <c r="O38" s="245"/>
      <c r="P38" s="245"/>
      <c r="Q38" s="232" t="s">
        <v>260</v>
      </c>
      <c r="R38" s="279"/>
      <c r="S38" s="205"/>
      <c r="T38" s="241"/>
      <c r="U38" s="227"/>
      <c r="V38" s="227"/>
      <c r="W38" s="235"/>
    </row>
    <row r="39" ht="42" customHeight="1">
      <c r="A39" s="217"/>
      <c r="B39" s="72" t="s">
        <v>259</v>
      </c>
      <c r="C39" s="164"/>
      <c r="D39" s="209"/>
      <c r="E39" s="280"/>
      <c r="F39" s="232" t="s">
        <v>260</v>
      </c>
      <c r="G39" s="281"/>
      <c r="H39" s="245"/>
      <c r="I39" s="234" t="s">
        <v>285</v>
      </c>
      <c r="J39" s="164"/>
      <c r="K39" s="282"/>
      <c r="L39" s="245"/>
      <c r="M39" s="276"/>
      <c r="N39" s="245"/>
      <c r="O39" s="245"/>
      <c r="P39" s="245"/>
      <c r="Q39" s="283" t="s">
        <v>266</v>
      </c>
      <c r="R39" s="284"/>
      <c r="S39" s="205"/>
      <c r="T39" s="241"/>
      <c r="U39" s="227"/>
      <c r="V39" s="227"/>
      <c r="W39" s="235"/>
    </row>
    <row r="40" ht="58.5" customHeight="1">
      <c r="A40" s="217"/>
      <c r="B40" s="285" t="s">
        <v>286</v>
      </c>
      <c r="C40" s="164"/>
      <c r="D40" s="209"/>
      <c r="E40" s="280"/>
      <c r="F40" s="283" t="s">
        <v>266</v>
      </c>
      <c r="G40" s="284"/>
      <c r="H40" s="245"/>
      <c r="I40" s="245"/>
      <c r="J40" s="245"/>
      <c r="K40" s="245"/>
      <c r="L40" s="245"/>
      <c r="M40" s="276"/>
      <c r="N40" s="286" t="s">
        <v>287</v>
      </c>
      <c r="O40" s="245"/>
      <c r="P40" s="245"/>
      <c r="Q40" s="152" t="s">
        <v>288</v>
      </c>
      <c r="R40" s="74"/>
      <c r="S40" s="205"/>
      <c r="T40" s="241"/>
      <c r="U40" s="227"/>
      <c r="V40" s="227"/>
      <c r="W40" s="235"/>
    </row>
    <row r="41" ht="60" customHeight="1">
      <c r="A41" s="217"/>
      <c r="B41" s="208"/>
      <c r="C41" s="208"/>
      <c r="D41" s="209"/>
      <c r="E41" s="245"/>
      <c r="F41" s="152" t="s">
        <v>199</v>
      </c>
      <c r="G41" s="74"/>
      <c r="H41" s="245"/>
      <c r="I41" s="273" t="s">
        <v>289</v>
      </c>
      <c r="J41" s="274"/>
      <c r="K41" s="245"/>
      <c r="L41" s="245"/>
      <c r="M41" s="287"/>
      <c r="N41" s="288" t="s">
        <v>290</v>
      </c>
      <c r="O41" s="245"/>
      <c r="P41" s="245"/>
      <c r="Q41" s="152" t="s">
        <v>199</v>
      </c>
      <c r="R41" s="74"/>
      <c r="S41" s="205"/>
      <c r="T41" s="241"/>
      <c r="U41" s="227"/>
      <c r="V41" s="227"/>
      <c r="W41" s="235"/>
    </row>
    <row r="42" ht="30.75" customHeight="1">
      <c r="A42" s="217"/>
      <c r="B42" s="208"/>
      <c r="C42" s="208"/>
      <c r="D42" s="209"/>
      <c r="E42" s="245"/>
      <c r="F42" s="152" t="s">
        <v>291</v>
      </c>
      <c r="G42" s="74"/>
      <c r="H42" s="245"/>
      <c r="I42" s="289" t="s">
        <v>257</v>
      </c>
      <c r="J42" s="160"/>
      <c r="K42" s="245"/>
      <c r="L42" s="245"/>
      <c r="M42" s="222" t="s">
        <v>257</v>
      </c>
      <c r="N42" s="290"/>
      <c r="O42" s="245"/>
      <c r="P42" s="245"/>
      <c r="Q42" s="152" t="s">
        <v>219</v>
      </c>
      <c r="R42" s="74"/>
      <c r="S42" s="205"/>
      <c r="T42" s="241"/>
      <c r="U42" s="227"/>
      <c r="V42" s="227"/>
      <c r="W42" s="235"/>
    </row>
    <row r="43" ht="45.75" customHeight="1">
      <c r="A43" s="217"/>
      <c r="B43" s="291" t="s">
        <v>292</v>
      </c>
      <c r="C43" s="292"/>
      <c r="D43" s="209"/>
      <c r="E43" s="245"/>
      <c r="F43" s="152" t="s">
        <v>226</v>
      </c>
      <c r="G43" s="74"/>
      <c r="H43" s="245"/>
      <c r="I43" s="258" t="s">
        <v>258</v>
      </c>
      <c r="J43" s="293"/>
      <c r="K43" s="245"/>
      <c r="L43" s="245"/>
      <c r="M43" s="222" t="s">
        <v>258</v>
      </c>
      <c r="N43" s="290"/>
      <c r="O43" s="245"/>
      <c r="P43" s="245"/>
      <c r="Q43" s="152" t="s">
        <v>291</v>
      </c>
      <c r="R43" s="74"/>
      <c r="S43" s="205"/>
      <c r="T43" s="241"/>
      <c r="U43" s="227"/>
      <c r="V43" s="227"/>
      <c r="W43" s="235"/>
    </row>
    <row r="44" ht="30.75" customHeight="1">
      <c r="A44" s="217"/>
      <c r="B44" s="294" t="s">
        <v>257</v>
      </c>
      <c r="C44" s="221"/>
      <c r="D44" s="209"/>
      <c r="E44" s="245"/>
      <c r="F44" s="152" t="s">
        <v>219</v>
      </c>
      <c r="G44" s="74"/>
      <c r="H44" s="245"/>
      <c r="I44" s="262" t="s">
        <v>260</v>
      </c>
      <c r="J44" s="295"/>
      <c r="K44" s="245"/>
      <c r="L44" s="245"/>
      <c r="M44" s="296" t="s">
        <v>260</v>
      </c>
      <c r="N44" s="281"/>
      <c r="O44" s="245"/>
      <c r="P44" s="245"/>
      <c r="Q44" s="152" t="s">
        <v>226</v>
      </c>
      <c r="R44" s="74"/>
      <c r="S44" s="205"/>
      <c r="T44" s="241"/>
      <c r="U44" s="227"/>
      <c r="V44" s="227"/>
      <c r="W44" s="235"/>
    </row>
    <row r="45" ht="32.25" customHeight="1">
      <c r="A45" s="217"/>
      <c r="B45" s="297" t="s">
        <v>258</v>
      </c>
      <c r="C45" s="226"/>
      <c r="D45" s="209"/>
      <c r="E45" s="245"/>
      <c r="F45" s="152" t="s">
        <v>225</v>
      </c>
      <c r="G45" s="74"/>
      <c r="H45" s="245"/>
      <c r="I45" s="298" t="s">
        <v>266</v>
      </c>
      <c r="J45" s="299"/>
      <c r="K45" s="245"/>
      <c r="L45" s="245"/>
      <c r="M45" s="276"/>
      <c r="N45" s="245"/>
      <c r="O45" s="245"/>
      <c r="P45" s="245"/>
      <c r="Q45" s="152" t="s">
        <v>236</v>
      </c>
      <c r="R45" s="74"/>
      <c r="S45" s="205"/>
      <c r="T45" s="241"/>
      <c r="U45" s="227"/>
      <c r="V45" s="227"/>
      <c r="W45" s="235"/>
    </row>
    <row r="46" ht="30" customHeight="1">
      <c r="A46" s="208"/>
      <c r="B46" s="300" t="s">
        <v>260</v>
      </c>
      <c r="C46" s="229"/>
      <c r="D46" s="209"/>
      <c r="E46" s="245"/>
      <c r="F46" s="152" t="s">
        <v>293</v>
      </c>
      <c r="G46" s="74"/>
      <c r="H46" s="245"/>
      <c r="I46" s="152" t="s">
        <v>199</v>
      </c>
      <c r="J46" s="74"/>
      <c r="K46" s="245"/>
      <c r="L46" s="245"/>
      <c r="M46" s="276"/>
      <c r="N46" s="245"/>
      <c r="O46" s="245"/>
      <c r="P46" s="245"/>
      <c r="Q46" s="152" t="s">
        <v>293</v>
      </c>
      <c r="R46" s="74"/>
      <c r="S46" s="205"/>
      <c r="T46" s="241"/>
      <c r="U46" s="227"/>
      <c r="V46" s="227"/>
      <c r="W46" s="235"/>
    </row>
    <row r="47" ht="34.5" customHeight="1">
      <c r="A47" s="208"/>
      <c r="B47" s="236" t="s">
        <v>266</v>
      </c>
      <c r="C47" s="237"/>
      <c r="D47" s="209"/>
      <c r="E47" s="245"/>
      <c r="F47" s="301" t="s">
        <v>221</v>
      </c>
      <c r="G47" s="74"/>
      <c r="H47" s="245"/>
      <c r="I47" s="152" t="s">
        <v>219</v>
      </c>
      <c r="J47" s="74"/>
      <c r="K47" s="245"/>
      <c r="L47" s="245"/>
      <c r="M47" s="276"/>
      <c r="N47" s="245"/>
      <c r="O47" s="245"/>
      <c r="P47" s="245"/>
      <c r="Q47" s="152" t="s">
        <v>204</v>
      </c>
      <c r="R47" s="74"/>
      <c r="S47" s="205"/>
      <c r="T47" s="241"/>
      <c r="U47" s="227"/>
      <c r="V47" s="227"/>
      <c r="W47" s="235"/>
    </row>
    <row r="48">
      <c r="A48" s="217"/>
      <c r="B48" s="152" t="s">
        <v>199</v>
      </c>
      <c r="C48" s="74"/>
      <c r="D48" s="209"/>
      <c r="E48" s="245"/>
      <c r="F48" s="245"/>
      <c r="G48" s="245"/>
      <c r="H48" s="245"/>
      <c r="I48" s="302" t="s">
        <v>226</v>
      </c>
      <c r="J48" s="74"/>
      <c r="K48" s="245"/>
      <c r="L48" s="245"/>
      <c r="M48" s="276"/>
      <c r="N48" s="245"/>
      <c r="O48" s="245"/>
      <c r="P48" s="245"/>
      <c r="Q48" s="152" t="s">
        <v>294</v>
      </c>
      <c r="R48" s="74"/>
      <c r="S48" s="205"/>
      <c r="T48" s="241"/>
      <c r="U48" s="227"/>
      <c r="V48" s="227"/>
      <c r="W48" s="235"/>
    </row>
    <row r="49">
      <c r="A49" s="217"/>
      <c r="B49" s="152" t="s">
        <v>219</v>
      </c>
      <c r="C49" s="74"/>
      <c r="D49" s="209"/>
      <c r="E49" s="245"/>
      <c r="F49" s="245"/>
      <c r="G49" s="245"/>
      <c r="H49" s="245"/>
      <c r="I49" s="302" t="s">
        <v>222</v>
      </c>
      <c r="J49" s="74"/>
      <c r="K49" s="245"/>
      <c r="L49" s="245"/>
      <c r="M49" s="276"/>
      <c r="N49" s="245"/>
      <c r="O49" s="245"/>
      <c r="P49" s="245"/>
      <c r="Q49" s="152" t="s">
        <v>225</v>
      </c>
      <c r="R49" s="74"/>
      <c r="S49" s="205"/>
      <c r="T49" s="241"/>
      <c r="U49" s="227"/>
      <c r="V49" s="227"/>
      <c r="W49" s="235"/>
    </row>
    <row r="50" ht="13.5">
      <c r="A50" s="217"/>
      <c r="B50" s="302" t="s">
        <v>226</v>
      </c>
      <c r="C50" s="74"/>
      <c r="D50" s="209"/>
      <c r="E50" s="245"/>
      <c r="F50" s="245"/>
      <c r="G50" s="245"/>
      <c r="H50" s="245"/>
      <c r="I50" s="302" t="s">
        <v>276</v>
      </c>
      <c r="J50" s="74"/>
      <c r="K50" s="245"/>
      <c r="L50" s="245"/>
      <c r="M50" s="276" t="s">
        <v>215</v>
      </c>
      <c r="N50" s="245"/>
      <c r="O50" s="245"/>
      <c r="P50" s="245"/>
      <c r="Q50" s="152" t="s">
        <v>295</v>
      </c>
      <c r="R50" s="74"/>
      <c r="S50" s="205"/>
      <c r="T50" s="241"/>
      <c r="U50" s="227"/>
      <c r="V50" s="227"/>
      <c r="W50" s="235"/>
    </row>
    <row r="51" ht="40.5">
      <c r="A51" s="217"/>
      <c r="B51" s="152" t="s">
        <v>273</v>
      </c>
      <c r="C51" s="74"/>
      <c r="D51" s="209"/>
      <c r="E51" s="245"/>
      <c r="F51" s="204" t="s">
        <v>296</v>
      </c>
      <c r="G51" s="160"/>
      <c r="H51" s="245"/>
      <c r="I51" s="302" t="s">
        <v>297</v>
      </c>
      <c r="J51" s="74"/>
      <c r="K51" s="245"/>
      <c r="L51" s="245"/>
      <c r="M51" s="182"/>
      <c r="N51" s="184"/>
      <c r="O51" s="245"/>
      <c r="P51" s="245"/>
      <c r="Q51" s="301" t="s">
        <v>221</v>
      </c>
      <c r="R51" s="74"/>
      <c r="S51" s="205"/>
      <c r="T51" s="241"/>
      <c r="U51" s="227"/>
      <c r="V51" s="227"/>
      <c r="W51" s="235"/>
    </row>
    <row r="52" ht="47.25" customHeight="1">
      <c r="A52" s="217"/>
      <c r="B52" s="302" t="s">
        <v>222</v>
      </c>
      <c r="C52" s="74"/>
      <c r="D52" s="209"/>
      <c r="E52" s="245"/>
      <c r="F52" s="303" t="s">
        <v>298</v>
      </c>
      <c r="G52" s="304"/>
      <c r="H52" s="245"/>
      <c r="I52" s="152" t="s">
        <v>299</v>
      </c>
      <c r="J52" s="74"/>
      <c r="K52" s="245"/>
      <c r="L52" s="245"/>
      <c r="M52" s="188"/>
      <c r="N52" s="190"/>
      <c r="O52" s="245"/>
      <c r="P52" s="245"/>
      <c r="Q52" s="245"/>
      <c r="R52" s="245"/>
      <c r="S52" s="205"/>
      <c r="T52" s="241"/>
      <c r="U52" s="227"/>
      <c r="V52" s="227"/>
      <c r="W52" s="235"/>
    </row>
    <row r="53" ht="33.75" customHeight="1">
      <c r="A53" s="217"/>
      <c r="B53" s="302" t="s">
        <v>276</v>
      </c>
      <c r="C53" s="74"/>
      <c r="D53" s="209"/>
      <c r="E53" s="245"/>
      <c r="F53" s="305" t="s">
        <v>300</v>
      </c>
      <c r="G53" s="160"/>
      <c r="H53" s="245"/>
      <c r="I53" s="152" t="s">
        <v>301</v>
      </c>
      <c r="J53" s="74"/>
      <c r="K53" s="245"/>
      <c r="L53" s="245"/>
      <c r="M53" s="276"/>
      <c r="N53" s="245"/>
      <c r="O53" s="245"/>
      <c r="P53" s="245"/>
      <c r="Q53" s="245"/>
      <c r="R53" s="245"/>
      <c r="S53" s="205"/>
      <c r="T53" s="241"/>
      <c r="U53" s="227"/>
      <c r="V53" s="227"/>
      <c r="W53" s="235"/>
    </row>
    <row r="54" ht="33" customHeight="1">
      <c r="A54" s="217"/>
      <c r="B54" s="302" t="s">
        <v>297</v>
      </c>
      <c r="C54" s="74"/>
      <c r="D54" s="209"/>
      <c r="E54" s="245"/>
      <c r="F54" s="214" t="s">
        <v>250</v>
      </c>
      <c r="G54" s="164"/>
      <c r="H54" s="245"/>
      <c r="I54" s="152" t="s">
        <v>302</v>
      </c>
      <c r="J54" s="74"/>
      <c r="K54" s="245"/>
      <c r="L54" s="245"/>
      <c r="M54" s="276"/>
      <c r="N54" s="245"/>
      <c r="O54" s="245"/>
      <c r="P54" s="245"/>
      <c r="Q54" s="245"/>
      <c r="R54" s="245"/>
      <c r="S54" s="205"/>
      <c r="T54" s="241"/>
      <c r="U54" s="227"/>
      <c r="V54" s="227"/>
      <c r="W54" s="235"/>
    </row>
    <row r="55" ht="27">
      <c r="A55" s="217"/>
      <c r="B55" s="302" t="s">
        <v>231</v>
      </c>
      <c r="C55" s="74"/>
      <c r="D55" s="209"/>
      <c r="E55" s="245"/>
      <c r="F55" s="214" t="s">
        <v>259</v>
      </c>
      <c r="G55" s="164"/>
      <c r="H55" s="245"/>
      <c r="I55" s="306" t="s">
        <v>221</v>
      </c>
      <c r="J55" s="74"/>
      <c r="K55" s="245"/>
      <c r="L55" s="245"/>
      <c r="M55" s="307"/>
      <c r="N55" s="197"/>
      <c r="O55" s="197"/>
      <c r="P55" s="197"/>
      <c r="Q55" s="197"/>
      <c r="R55" s="197"/>
      <c r="S55" s="198"/>
      <c r="T55" s="241"/>
      <c r="U55" s="227"/>
      <c r="V55" s="227"/>
      <c r="W55" s="235"/>
    </row>
    <row r="56" ht="51" customHeight="1">
      <c r="A56" s="217"/>
      <c r="B56" s="152" t="s">
        <v>294</v>
      </c>
      <c r="C56" s="74"/>
      <c r="D56" s="209"/>
      <c r="E56" s="245"/>
      <c r="F56" s="234" t="s">
        <v>303</v>
      </c>
      <c r="G56" s="164"/>
      <c r="H56" s="308"/>
      <c r="I56" s="245"/>
      <c r="J56" s="245"/>
      <c r="K56" s="245"/>
      <c r="L56" s="245"/>
      <c r="M56" s="309"/>
      <c r="N56" s="310" t="s">
        <v>304</v>
      </c>
      <c r="O56" s="311"/>
      <c r="P56" s="208"/>
      <c r="Q56" s="272" t="s">
        <v>305</v>
      </c>
      <c r="R56" s="216"/>
      <c r="S56" s="209"/>
      <c r="T56" s="241"/>
      <c r="U56" s="227"/>
      <c r="V56" s="227"/>
      <c r="W56" s="235"/>
    </row>
    <row r="57" ht="25.5" customHeight="1">
      <c r="A57" s="208"/>
      <c r="B57" s="312" t="s">
        <v>306</v>
      </c>
      <c r="C57" s="74"/>
      <c r="D57" s="209"/>
      <c r="E57" s="245"/>
      <c r="F57" s="303" t="s">
        <v>307</v>
      </c>
      <c r="G57" s="304"/>
      <c r="H57" s="245"/>
      <c r="I57" s="245"/>
      <c r="J57" s="245"/>
      <c r="K57" s="245"/>
      <c r="L57" s="245"/>
      <c r="M57" s="309"/>
      <c r="N57" s="225" t="s">
        <v>257</v>
      </c>
      <c r="O57" s="216"/>
      <c r="P57" s="208"/>
      <c r="Q57" s="277" t="s">
        <v>284</v>
      </c>
      <c r="R57" s="313"/>
      <c r="S57" s="209"/>
      <c r="T57" s="241"/>
      <c r="U57" s="227"/>
      <c r="V57" s="227"/>
      <c r="W57" s="235"/>
    </row>
    <row r="58" ht="49.5">
      <c r="A58" s="208"/>
      <c r="B58" s="314" t="s">
        <v>308</v>
      </c>
      <c r="C58" s="74"/>
      <c r="D58" s="315"/>
      <c r="E58" s="245"/>
      <c r="F58" s="214" t="s">
        <v>250</v>
      </c>
      <c r="G58" s="164"/>
      <c r="H58" s="245"/>
      <c r="I58" s="316" t="s">
        <v>309</v>
      </c>
      <c r="J58" s="131"/>
      <c r="K58" s="245"/>
      <c r="L58" s="245"/>
      <c r="M58" s="309"/>
      <c r="N58" s="225" t="s">
        <v>258</v>
      </c>
      <c r="O58" s="278"/>
      <c r="P58" s="208"/>
      <c r="Q58" s="72" t="s">
        <v>250</v>
      </c>
      <c r="R58" s="317"/>
      <c r="S58" s="209"/>
      <c r="T58" s="241"/>
      <c r="U58" s="227"/>
      <c r="V58" s="227"/>
      <c r="W58" s="235"/>
    </row>
    <row r="59" ht="40.5">
      <c r="A59" s="208"/>
      <c r="B59" s="301" t="s">
        <v>221</v>
      </c>
      <c r="C59" s="318"/>
      <c r="D59" s="209"/>
      <c r="E59" s="245"/>
      <c r="F59" s="234" t="s">
        <v>310</v>
      </c>
      <c r="G59" s="164"/>
      <c r="H59" s="245"/>
      <c r="I59" s="294" t="s">
        <v>250</v>
      </c>
      <c r="J59" s="319"/>
      <c r="K59" s="245"/>
      <c r="L59" s="245"/>
      <c r="M59" s="309"/>
      <c r="N59" s="300" t="s">
        <v>260</v>
      </c>
      <c r="O59" s="279"/>
      <c r="P59" s="208"/>
      <c r="Q59" s="72" t="s">
        <v>259</v>
      </c>
      <c r="R59" s="317"/>
      <c r="S59" s="209"/>
      <c r="T59" s="241"/>
      <c r="U59" s="227"/>
      <c r="V59" s="227"/>
      <c r="W59" s="235"/>
    </row>
    <row r="60" ht="51" customHeight="1">
      <c r="A60" s="208"/>
      <c r="B60" s="208"/>
      <c r="C60" s="208"/>
      <c r="D60" s="209"/>
      <c r="E60" s="245"/>
      <c r="F60" s="303" t="s">
        <v>311</v>
      </c>
      <c r="G60" s="304"/>
      <c r="H60" s="245"/>
      <c r="I60" s="294" t="s">
        <v>259</v>
      </c>
      <c r="J60" s="319"/>
      <c r="K60" s="245"/>
      <c r="L60" s="245"/>
      <c r="M60" s="309"/>
      <c r="N60" s="236" t="s">
        <v>266</v>
      </c>
      <c r="O60" s="237"/>
      <c r="P60" s="208"/>
      <c r="Q60" s="285" t="s">
        <v>312</v>
      </c>
      <c r="R60" s="164"/>
      <c r="S60" s="209"/>
      <c r="T60" s="241"/>
      <c r="U60" s="227"/>
      <c r="V60" s="227"/>
      <c r="W60" s="235"/>
    </row>
    <row r="61" ht="32.25" customHeight="1">
      <c r="A61" s="208"/>
      <c r="B61" s="208"/>
      <c r="C61" s="208"/>
      <c r="D61" s="209"/>
      <c r="E61" s="245"/>
      <c r="F61" s="214" t="s">
        <v>250</v>
      </c>
      <c r="G61" s="164"/>
      <c r="H61" s="245"/>
      <c r="I61" s="320" t="s">
        <v>313</v>
      </c>
      <c r="J61" s="321"/>
      <c r="K61" s="245"/>
      <c r="L61" s="245"/>
      <c r="M61" s="309"/>
      <c r="N61" s="302" t="s">
        <v>199</v>
      </c>
      <c r="O61" s="74"/>
      <c r="P61" s="208"/>
      <c r="Q61" s="208"/>
      <c r="R61" s="208"/>
      <c r="S61" s="209"/>
      <c r="T61" s="241"/>
      <c r="U61" s="227"/>
      <c r="V61" s="227"/>
      <c r="W61" s="235"/>
    </row>
    <row r="62" ht="49.5">
      <c r="A62" s="208"/>
      <c r="B62" s="272" t="s">
        <v>314</v>
      </c>
      <c r="C62" s="216"/>
      <c r="D62" s="209"/>
      <c r="E62" s="245"/>
      <c r="F62" s="234" t="s">
        <v>310</v>
      </c>
      <c r="G62" s="164"/>
      <c r="H62" s="245"/>
      <c r="I62" s="245"/>
      <c r="J62" s="245"/>
      <c r="K62" s="245"/>
      <c r="L62" s="245"/>
      <c r="M62" s="309"/>
      <c r="N62" s="322" t="s">
        <v>315</v>
      </c>
      <c r="O62" s="74"/>
      <c r="P62" s="208"/>
      <c r="Q62" s="208"/>
      <c r="R62" s="208"/>
      <c r="S62" s="209"/>
      <c r="T62" s="241"/>
      <c r="U62" s="227"/>
      <c r="V62" s="227"/>
      <c r="W62" s="235"/>
    </row>
    <row r="63" ht="27">
      <c r="A63" s="208"/>
      <c r="B63" s="72" t="s">
        <v>250</v>
      </c>
      <c r="C63" s="164"/>
      <c r="D63" s="209"/>
      <c r="E63" s="245"/>
      <c r="F63" s="245"/>
      <c r="G63" s="245"/>
      <c r="H63" s="245"/>
      <c r="I63" s="245"/>
      <c r="J63" s="245"/>
      <c r="K63" s="245"/>
      <c r="L63" s="245"/>
      <c r="M63" s="309"/>
      <c r="N63" s="302" t="s">
        <v>226</v>
      </c>
      <c r="O63" s="74"/>
      <c r="P63" s="208"/>
      <c r="Q63" s="208"/>
      <c r="R63" s="208"/>
      <c r="S63" s="209"/>
      <c r="T63" s="241"/>
      <c r="U63" s="227"/>
      <c r="V63" s="227"/>
      <c r="W63" s="235"/>
    </row>
    <row r="64" ht="45" customHeight="1">
      <c r="A64" s="208"/>
      <c r="B64" s="72" t="s">
        <v>259</v>
      </c>
      <c r="C64" s="164"/>
      <c r="D64" s="208"/>
      <c r="E64" s="197"/>
      <c r="F64" s="197"/>
      <c r="G64" s="197"/>
      <c r="H64" s="197"/>
      <c r="I64" s="197"/>
      <c r="J64" s="197"/>
      <c r="K64" s="197"/>
      <c r="L64" s="197"/>
      <c r="M64" s="323"/>
      <c r="N64" s="302" t="s">
        <v>316</v>
      </c>
      <c r="O64" s="74"/>
      <c r="P64" s="208"/>
      <c r="Q64" s="208"/>
      <c r="R64" s="208"/>
      <c r="S64" s="209"/>
      <c r="T64" s="241"/>
      <c r="U64" s="227"/>
      <c r="V64" s="227"/>
      <c r="W64" s="235"/>
    </row>
    <row r="65" ht="44.25" customHeight="1">
      <c r="A65" s="208"/>
      <c r="B65" s="285" t="s">
        <v>317</v>
      </c>
      <c r="C65" s="164"/>
      <c r="D65" s="208"/>
      <c r="E65" s="208"/>
      <c r="F65" s="208"/>
      <c r="G65" s="208"/>
      <c r="H65" s="208"/>
      <c r="I65" s="208"/>
      <c r="J65" s="208"/>
      <c r="K65" s="208"/>
      <c r="L65" s="208"/>
      <c r="M65" s="323"/>
      <c r="N65" s="302" t="s">
        <v>297</v>
      </c>
      <c r="O65" s="74"/>
      <c r="P65" s="208"/>
      <c r="Q65" s="208"/>
      <c r="R65" s="208"/>
      <c r="S65" s="209"/>
      <c r="T65" s="241"/>
      <c r="U65" s="227"/>
      <c r="V65" s="227"/>
      <c r="W65" s="235"/>
    </row>
    <row r="66" ht="13.5">
      <c r="A66" s="208"/>
      <c r="B66" s="208"/>
      <c r="C66" s="208"/>
      <c r="D66" s="208"/>
      <c r="E66" s="208"/>
      <c r="F66" s="208" t="s">
        <v>215</v>
      </c>
      <c r="G66" s="208"/>
      <c r="H66" s="208"/>
      <c r="I66" s="208"/>
      <c r="J66" s="208"/>
      <c r="K66" s="208"/>
      <c r="L66" s="208"/>
      <c r="M66" s="323"/>
      <c r="N66" s="324" t="s">
        <v>291</v>
      </c>
      <c r="O66" s="74"/>
      <c r="P66" s="208"/>
      <c r="Q66" s="208"/>
      <c r="R66" s="208"/>
      <c r="S66" s="209"/>
      <c r="T66" s="241"/>
      <c r="U66" s="227"/>
      <c r="V66" s="227"/>
      <c r="W66" s="235"/>
    </row>
    <row r="67" ht="15.75" customHeight="1">
      <c r="A67" s="208"/>
      <c r="B67" s="208"/>
      <c r="C67" s="208"/>
      <c r="D67" s="208"/>
      <c r="E67" s="208"/>
      <c r="F67" s="325"/>
      <c r="G67" s="326"/>
      <c r="H67" s="326"/>
      <c r="I67" s="327"/>
      <c r="J67" s="208"/>
      <c r="K67" s="208"/>
      <c r="L67" s="208"/>
      <c r="M67" s="323"/>
      <c r="N67" s="302" t="s">
        <v>318</v>
      </c>
      <c r="O67" s="74"/>
      <c r="P67" s="208"/>
      <c r="Q67" s="208"/>
      <c r="R67" s="208"/>
      <c r="S67" s="209"/>
      <c r="T67" s="241"/>
      <c r="U67" s="227"/>
      <c r="V67" s="227"/>
      <c r="W67" s="235"/>
    </row>
    <row r="68" ht="157.5" customHeight="1">
      <c r="A68" s="208"/>
      <c r="B68" s="208"/>
      <c r="C68" s="208"/>
      <c r="D68" s="208"/>
      <c r="E68" s="208"/>
      <c r="F68" s="328"/>
      <c r="G68" s="329"/>
      <c r="H68" s="329"/>
      <c r="I68" s="330"/>
      <c r="J68" s="208"/>
      <c r="K68" s="208"/>
      <c r="L68" s="208"/>
      <c r="M68" s="323"/>
      <c r="N68" s="306" t="s">
        <v>221</v>
      </c>
      <c r="O68" s="74"/>
      <c r="P68" s="208"/>
      <c r="Q68" s="208"/>
      <c r="R68" s="208"/>
      <c r="S68" s="209"/>
      <c r="T68" s="241"/>
      <c r="U68" s="227"/>
      <c r="V68" s="227"/>
      <c r="W68" s="235"/>
    </row>
    <row r="69" ht="30.75" customHeight="1">
      <c r="A69" s="331"/>
      <c r="B69" s="331"/>
      <c r="C69" s="331"/>
      <c r="D69" s="331"/>
      <c r="E69" s="331"/>
      <c r="F69" s="331"/>
      <c r="G69" s="331"/>
      <c r="H69" s="331"/>
      <c r="I69" s="331"/>
      <c r="J69" s="331"/>
      <c r="K69" s="331"/>
      <c r="L69" s="331"/>
      <c r="M69" s="332"/>
      <c r="N69" s="331"/>
      <c r="O69" s="331"/>
      <c r="P69" s="331"/>
      <c r="Q69" s="331"/>
      <c r="R69" s="331"/>
      <c r="S69" s="333"/>
      <c r="T69" s="334"/>
      <c r="U69" s="335"/>
      <c r="V69" s="335"/>
      <c r="W69" s="336"/>
    </row>
  </sheetData>
  <mergeCells count="33">
    <mergeCell ref="A1:W1"/>
    <mergeCell ref="A2:S2"/>
    <mergeCell ref="H6:I6"/>
    <mergeCell ref="M6:N6"/>
    <mergeCell ref="P6:Q6"/>
    <mergeCell ref="M7:N7"/>
    <mergeCell ref="U10:V10"/>
    <mergeCell ref="H14:J14"/>
    <mergeCell ref="H15:J16"/>
    <mergeCell ref="F19:G19"/>
    <mergeCell ref="I19:J19"/>
    <mergeCell ref="B20:C20"/>
    <mergeCell ref="B24:C24"/>
    <mergeCell ref="G24:H25"/>
    <mergeCell ref="G27:I27"/>
    <mergeCell ref="U27:V27"/>
    <mergeCell ref="G29:H29"/>
    <mergeCell ref="G30:H30"/>
    <mergeCell ref="G31:H31"/>
    <mergeCell ref="F36:G36"/>
    <mergeCell ref="Q39:R39"/>
    <mergeCell ref="F40:G40"/>
    <mergeCell ref="I41:J41"/>
    <mergeCell ref="B43:C43"/>
    <mergeCell ref="I45:J45"/>
    <mergeCell ref="B47:C47"/>
    <mergeCell ref="M51:N52"/>
    <mergeCell ref="F52:G52"/>
    <mergeCell ref="N56:O56"/>
    <mergeCell ref="F57:G57"/>
    <mergeCell ref="F60:G60"/>
    <mergeCell ref="N60:O60"/>
    <mergeCell ref="F67:I68"/>
  </mergeCells>
  <dataValidations count="6" disablePrompts="0">
    <dataValidation sqref="R60 C40 Q15:R15 V20 I10 N32 C65 V31 N24 J61 J23 J39 C15 F14:F15 R23:R24" type="list" allowBlank="1" errorStyle="stop" imeMode="noControl" operator="between" showDropDown="0" showErrorMessage="1" showInputMessage="1">
      <formula1>'Liste déroulante'!$A$1:$A$4</formula1>
    </dataValidation>
    <dataValidation sqref="G54:G56 R58:R59 G58:G59 V28:V29 V11:V18 J59:J60 J37:J38 C38:C39 G61:G62 C63:C64 R19:R22" type="list" allowBlank="1" errorStyle="stop" imeMode="noControl" operator="between" showDropDown="0" showErrorMessage="1" showInputMessage="1">
      <formula1>'Liste déroulante'!$A$6:$A$8</formula1>
    </dataValidation>
    <dataValidation sqref="N10" type="list" allowBlank="1" errorStyle="stop" imeMode="noControl" operator="between" showDropDown="0" showErrorMessage="1" showInputMessage="1">
      <formula1>'Liste déroulante'!$C$1:$C$4</formula1>
    </dataValidation>
    <dataValidation sqref="I7:I9" type="list" allowBlank="1" errorStyle="stop" imeMode="noControl" operator="between" showDropDown="0" showErrorMessage="1" showInputMessage="1">
      <formula1>'Liste déroulante'!$F$1:$F$3</formula1>
    </dataValidation>
    <dataValidation sqref="C37 R57" type="list" allowBlank="1" errorStyle="stop" imeMode="noControl" operator="between" showDropDown="0" showErrorMessage="1" showInputMessage="1">
      <formula1>'Liste déroulante'!$A$1:$A$3</formula1>
    </dataValidation>
    <dataValidation sqref="G41:G47 R40:R51 Q7:R14 O61:O68 C48:C59 F7:F13 C7:C14 C25:C33 J46:J55 N13:N23 N28:N31" type="list" allowBlank="1" errorStyle="stop" imeMode="noControl" operator="between" showDropDown="0" showErrorMessage="1" showInputMessage="1">
      <formula1>'Liste déroulante'!$A$11:$A$13</formula1>
    </dataValidation>
  </dataValidations>
  <printOptions headings="0" gridLines="0"/>
  <pageMargins left="0.25" right="0.25" top="0.75" bottom="0.75" header="0.29999999999999999" footer="0.29999999999999999"/>
  <pageSetup paperSize="9" scale="21" fitToWidth="1" fitToHeight="1" pageOrder="downThenOver" orientation="landscape" usePrinterDefaults="1" blackAndWhite="0" draft="0" cellComments="none" useFirstPageNumber="0" errors="displayed" horizontalDpi="600" verticalDpi="600" copies="1"/>
  <headerFooter/>
  <drawing r:id="rId3"/>
  <legacyDrawing r:id="rId4"/>
  <extLst>
    <ext xmlns:x14="http://schemas.microsoft.com/office/spreadsheetml/2009/9/main" uri="{CCE6A557-97BC-4b89-ADB6-D9C93CAAB3DF}">
      <x14:dataValidations xmlns:xm="http://schemas.microsoft.com/office/excel/2006/main" count="2" disablePrompts="0">
        <x14:dataValidation xr:uid="{00BE00B7-00B9-49B9-BA90-000800D700C3}" type="list" allowBlank="1" errorStyle="stop" imeMode="noControl" operator="between" showDropDown="0" showErrorMessage="0" showInputMessage="1">
          <x14:formula1>
            <xm:f>DPI</xm:f>
          </x14:formula1>
          <xm:sqref>I29</xm:sqref>
        </x14:dataValidation>
        <x14:dataValidation xr:uid="{00FB006F-0066-43EE-B308-00B70079003B}" type="list" allowBlank="1" errorStyle="stop" imeMode="noControl" operator="between" showDropDown="0" showErrorMessage="0" showInputMessage="1">
          <x14:formula1>
            <xm:f>bdd</xm:f>
          </x14:formula1>
          <xm:sqref>C6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5">
    <tabColor theme="0" tint="-0.249977111117893"/>
    <outlinePr applyStyles="0" summaryBelow="1" summaryRight="1" showOutlineSymbols="1"/>
    <pageSetUpPr autoPageBreaks="1" fitToPage="0"/>
  </sheetPr>
  <sheetViews>
    <sheetView view="normal" topLeftCell="A49" zoomScale="100" workbookViewId="0">
      <selection activeCell="C58" activeCellId="0" sqref="C58"/>
    </sheetView>
  </sheetViews>
  <sheetFormatPr baseColWidth="10" defaultRowHeight="14.25"/>
  <cols>
    <col customWidth="1" min="1" max="1" width="13.140625"/>
    <col customWidth="1" min="2" max="2" width="66.42578125"/>
    <col customWidth="1" min="3" max="3" style="337" width="30.42578125"/>
    <col customWidth="1" min="4" max="4" width="8.85546875"/>
  </cols>
  <sheetData>
    <row r="1" ht="18.75">
      <c r="A1" s="338" t="s">
        <v>319</v>
      </c>
      <c r="B1" s="339"/>
      <c r="C1" s="339"/>
      <c r="D1" s="340"/>
      <c r="I1" s="341"/>
    </row>
    <row r="2" ht="7.5" customHeight="1">
      <c r="A2" s="342"/>
      <c r="B2" s="343"/>
      <c r="C2" s="343"/>
      <c r="D2" s="344"/>
      <c r="I2" s="341"/>
    </row>
    <row r="3">
      <c r="A3" s="345" t="s">
        <v>320</v>
      </c>
      <c r="B3" s="9" t="s">
        <v>321</v>
      </c>
      <c r="C3" s="9" t="s">
        <v>322</v>
      </c>
      <c r="D3" s="344"/>
      <c r="I3" s="341"/>
    </row>
    <row r="4">
      <c r="A4" s="346">
        <f>FINESSES</f>
        <v>0</v>
      </c>
      <c r="B4" s="347">
        <f>nomES</f>
        <v>0</v>
      </c>
      <c r="C4" s="348">
        <f>'CARTOGRAPHIE données infor DMI '!M3</f>
        <v>0</v>
      </c>
      <c r="D4" s="344"/>
      <c r="I4" s="341"/>
    </row>
    <row r="5" ht="6.75" customHeight="1">
      <c r="A5" s="349"/>
      <c r="B5" s="350"/>
      <c r="C5" s="82"/>
      <c r="D5" s="36"/>
      <c r="I5" s="341"/>
    </row>
    <row r="6">
      <c r="A6" s="351" t="s">
        <v>323</v>
      </c>
      <c r="B6" s="352"/>
      <c r="C6" s="352"/>
      <c r="D6" s="353"/>
      <c r="I6" s="341"/>
    </row>
    <row r="7">
      <c r="A7" s="349"/>
      <c r="B7" s="350"/>
      <c r="C7" s="82"/>
      <c r="D7" s="36"/>
      <c r="I7" s="341"/>
    </row>
    <row r="8">
      <c r="A8" s="354" t="s">
        <v>324</v>
      </c>
      <c r="B8" s="355" t="s">
        <v>325</v>
      </c>
      <c r="C8" s="356">
        <f>nomdpi</f>
        <v>0</v>
      </c>
      <c r="D8" s="36"/>
      <c r="I8" s="341"/>
    </row>
    <row r="9">
      <c r="A9" s="354"/>
      <c r="B9" s="355" t="s">
        <v>326</v>
      </c>
      <c r="C9" s="356">
        <f>nomgap</f>
        <v>0</v>
      </c>
      <c r="D9" s="36"/>
      <c r="I9" s="341"/>
    </row>
    <row r="10">
      <c r="A10" s="354"/>
      <c r="B10" s="355" t="s">
        <v>327</v>
      </c>
      <c r="C10" s="356">
        <f>nomgefmandat</f>
        <v>0</v>
      </c>
      <c r="D10" s="36"/>
    </row>
    <row r="11">
      <c r="A11" s="354"/>
      <c r="B11" s="355" t="s">
        <v>328</v>
      </c>
      <c r="C11" s="356">
        <f>NomLogicielMarché</f>
        <v>0</v>
      </c>
      <c r="D11" s="36"/>
    </row>
    <row r="12">
      <c r="A12" s="354"/>
      <c r="B12" s="355" t="s">
        <v>329</v>
      </c>
      <c r="C12" s="356">
        <f>NomBaseDeDonnées</f>
        <v>0</v>
      </c>
      <c r="D12" s="36"/>
    </row>
    <row r="13">
      <c r="A13" s="349"/>
      <c r="B13" s="350"/>
      <c r="C13" s="82"/>
      <c r="D13" s="36"/>
    </row>
    <row r="14">
      <c r="A14" s="357" t="s">
        <v>330</v>
      </c>
      <c r="B14" s="358" t="s">
        <v>331</v>
      </c>
      <c r="C14" s="359">
        <f>NomCommandePUI</f>
        <v>0</v>
      </c>
      <c r="D14" s="36"/>
    </row>
    <row r="15">
      <c r="A15" s="357"/>
      <c r="B15" s="358" t="s">
        <v>332</v>
      </c>
      <c r="C15" s="359">
        <f>nomgestionstockPUI</f>
        <v>0</v>
      </c>
      <c r="D15" s="36"/>
    </row>
    <row r="16">
      <c r="A16" s="357"/>
      <c r="B16" s="358" t="s">
        <v>333</v>
      </c>
      <c r="C16" s="359">
        <f>nomtracaPUI</f>
        <v>0</v>
      </c>
      <c r="D16" s="36"/>
    </row>
    <row r="17">
      <c r="A17" s="349"/>
      <c r="B17" s="350"/>
      <c r="C17" s="82"/>
      <c r="D17" s="36"/>
    </row>
    <row r="18">
      <c r="A18" s="360" t="s">
        <v>334</v>
      </c>
      <c r="B18" s="361" t="s">
        <v>335</v>
      </c>
      <c r="C18" s="362">
        <f>NomlogicielGestionBloc</f>
        <v>0</v>
      </c>
      <c r="D18" s="36"/>
    </row>
    <row r="19">
      <c r="A19" s="360"/>
      <c r="B19" s="361" t="s">
        <v>336</v>
      </c>
      <c r="C19" s="362">
        <f>nomstockUS</f>
        <v>0</v>
      </c>
      <c r="D19" s="36"/>
    </row>
    <row r="20">
      <c r="A20" s="360"/>
      <c r="B20" s="361" t="s">
        <v>333</v>
      </c>
      <c r="C20" s="362">
        <f>nomtracautilisateur</f>
        <v>0</v>
      </c>
      <c r="D20" s="36"/>
    </row>
    <row r="21">
      <c r="A21" s="360"/>
      <c r="B21" s="361" t="s">
        <v>337</v>
      </c>
      <c r="C21" s="362">
        <f>NomLogicielUScommandePUI</f>
        <v>0</v>
      </c>
      <c r="D21" s="36"/>
    </row>
    <row r="22">
      <c r="A22" s="349"/>
      <c r="B22" s="350"/>
      <c r="C22" s="82"/>
      <c r="D22" s="36"/>
    </row>
    <row r="23">
      <c r="A23" s="363" t="s">
        <v>338</v>
      </c>
      <c r="B23" s="364"/>
      <c r="C23" s="364"/>
      <c r="D23" s="365"/>
    </row>
    <row r="24">
      <c r="A24" s="349"/>
      <c r="B24" s="350"/>
      <c r="C24" s="82"/>
      <c r="D24" s="36"/>
    </row>
    <row r="25">
      <c r="A25" s="366" t="s">
        <v>339</v>
      </c>
      <c r="B25" s="367"/>
      <c r="C25" s="367"/>
      <c r="D25" s="36"/>
    </row>
    <row r="26">
      <c r="A26" s="349"/>
      <c r="B26" s="350"/>
      <c r="C26" s="82"/>
      <c r="D26" s="36"/>
    </row>
    <row r="27" ht="42.75">
      <c r="A27" s="349"/>
      <c r="B27" s="368" t="s">
        <v>340</v>
      </c>
      <c r="C27" s="369">
        <f>(COUNTIF('Synthèse pour export'!E5:E19,"OUI TOTALEMENT")+COUNTIF('Synthèse pour export'!E5:E19,"NA")+COUNTIF('Synthèse pour export'!E22:E31,"OUI TOTALEMENT")+COUNTIF('Synthèse pour export'!E22:E31,"NA")+COUNTIF('Synthèse pour export'!F6,"OUI TOTALEMENT")+COUNTIF('Synthèse pour export'!F6,"NA"))/17</f>
        <v>0</v>
      </c>
      <c r="D27" s="36"/>
    </row>
    <row r="28" ht="42.75">
      <c r="A28" s="349"/>
      <c r="B28" s="368" t="s">
        <v>341</v>
      </c>
      <c r="C28" s="369">
        <f>(COUNTIF('Synthèse pour export'!E23:E31,"OUI TOTALEMENT")+COUNTIF('Synthèse pour export'!E23:E31,"NA")+COUNTIF('Synthèse pour export'!E8,"OUI TOTALEMENT")+COUNTIF('Synthèse pour export'!E8,"NA"))/10</f>
        <v>0</v>
      </c>
      <c r="D28" s="36"/>
    </row>
    <row r="29">
      <c r="A29" s="349"/>
      <c r="C29" s="82"/>
      <c r="D29" s="36"/>
    </row>
    <row r="30">
      <c r="A30" s="370" t="s">
        <v>342</v>
      </c>
      <c r="B30" s="371"/>
      <c r="C30" s="371"/>
      <c r="D30" s="36"/>
    </row>
    <row r="31">
      <c r="A31" s="349"/>
      <c r="B31" s="350"/>
      <c r="C31" s="82"/>
      <c r="D31" s="36"/>
    </row>
    <row r="32" ht="42" customHeight="1">
      <c r="A32" s="349"/>
      <c r="B32" s="372" t="s">
        <v>343</v>
      </c>
      <c r="C32" s="82">
        <f>interopBaseDeDonnées</f>
        <v>0</v>
      </c>
      <c r="D32" s="36"/>
    </row>
    <row r="33" ht="35.25" customHeight="1">
      <c r="A33" s="349"/>
      <c r="B33" s="372" t="s">
        <v>344</v>
      </c>
      <c r="C33" s="82">
        <f>InteropMarchéCommandePUI</f>
        <v>0</v>
      </c>
      <c r="D33" s="36"/>
    </row>
    <row r="34">
      <c r="A34" s="349"/>
      <c r="B34" s="373"/>
      <c r="C34" s="82"/>
      <c r="D34" s="36"/>
    </row>
    <row r="35" ht="30">
      <c r="A35" s="349"/>
      <c r="B35" s="18" t="s">
        <v>345</v>
      </c>
      <c r="C35" s="369" t="str">
        <f>IFERROR((COUNTIF('Synthèse pour export'!H23:H25,"oui"))/(COUNTIF('Synthèse pour export'!H23:H25,"oui")+COUNTIF('Synthèse pour export'!H23:H25,"non")),"Non renseigné")</f>
        <v xml:space="preserve">Non renseigné</v>
      </c>
      <c r="D35" s="36"/>
    </row>
    <row r="36" ht="18.75" customHeight="1">
      <c r="A36" s="349"/>
      <c r="B36" s="374"/>
      <c r="C36" s="82"/>
      <c r="D36" s="36"/>
    </row>
    <row r="37" ht="40.5" customHeight="1">
      <c r="A37" s="349"/>
      <c r="B37" s="372" t="s">
        <v>346</v>
      </c>
      <c r="C37" s="82">
        <f>InteropPUICommandeSTOCK</f>
        <v>0</v>
      </c>
      <c r="D37" s="36"/>
    </row>
    <row r="38" ht="28.5">
      <c r="A38" s="349"/>
      <c r="B38" s="375" t="s">
        <v>347</v>
      </c>
      <c r="C38" s="82">
        <f>gestionstockIUD</f>
        <v>0</v>
      </c>
      <c r="D38" s="36"/>
    </row>
    <row r="39">
      <c r="A39" s="349"/>
      <c r="B39" s="376"/>
      <c r="C39" s="82"/>
      <c r="D39" s="36"/>
    </row>
    <row r="40" ht="47.25" customHeight="1">
      <c r="A40" s="349"/>
      <c r="B40" s="372" t="s">
        <v>348</v>
      </c>
      <c r="C40" s="82">
        <f>InteropTRACAPuiUS</f>
        <v>0</v>
      </c>
      <c r="D40" s="36"/>
    </row>
    <row r="41" ht="51" customHeight="1">
      <c r="A41" s="349"/>
      <c r="B41" s="372" t="s">
        <v>349</v>
      </c>
      <c r="C41" s="82">
        <f>InteropPUIstockTraça</f>
        <v>0</v>
      </c>
      <c r="D41" s="36"/>
    </row>
    <row r="42">
      <c r="A42" s="349"/>
      <c r="B42" s="377"/>
      <c r="C42" s="82"/>
      <c r="D42" s="36"/>
    </row>
    <row r="43" ht="28.5">
      <c r="A43" s="349"/>
      <c r="B43" s="378" t="s">
        <v>350</v>
      </c>
      <c r="C43" s="379">
        <f>(COUNTIF('Synthèse pour export'!E23:E25,"OUI TOTALEMENT")+COUNTIF('Synthèse pour export'!E23:E25,"NA"))/3</f>
        <v>0</v>
      </c>
      <c r="D43" s="36"/>
    </row>
    <row r="44">
      <c r="A44" s="349"/>
      <c r="B44" s="350"/>
      <c r="C44" s="82"/>
      <c r="D44" s="36"/>
    </row>
    <row r="45">
      <c r="A45" s="380" t="s">
        <v>351</v>
      </c>
      <c r="B45" s="381"/>
      <c r="C45" s="381"/>
      <c r="D45" s="36"/>
    </row>
    <row r="46">
      <c r="A46" s="349"/>
      <c r="B46" s="377"/>
      <c r="C46" s="82"/>
      <c r="D46" s="36"/>
    </row>
    <row r="47" ht="28.5">
      <c r="A47" s="349"/>
      <c r="B47" s="382" t="s">
        <v>352</v>
      </c>
      <c r="C47" s="369">
        <f>(COUNTIF('Synthèse pour export'!H26:H31,"OUI")+COUNTIF('Synthèse pour export'!H26:H31,"NA"))/6</f>
        <v>0</v>
      </c>
      <c r="D47" s="36"/>
    </row>
    <row r="48">
      <c r="A48" s="349"/>
      <c r="B48" s="377"/>
      <c r="C48" s="82"/>
      <c r="D48" s="36"/>
    </row>
    <row r="49" ht="30">
      <c r="A49" s="349"/>
      <c r="B49" s="383" t="s">
        <v>353</v>
      </c>
      <c r="C49" s="82">
        <f>InteropReceptionUSStockPUI</f>
        <v>0</v>
      </c>
      <c r="D49" s="36"/>
    </row>
    <row r="50">
      <c r="A50" s="349"/>
      <c r="B50" s="384"/>
      <c r="C50" s="82"/>
      <c r="D50" s="36"/>
    </row>
    <row r="51">
      <c r="A51" s="349"/>
      <c r="B51" s="377" t="s">
        <v>354</v>
      </c>
      <c r="C51" s="82"/>
      <c r="D51" s="36"/>
    </row>
    <row r="52">
      <c r="A52" s="349"/>
      <c r="B52" s="384" t="s">
        <v>355</v>
      </c>
      <c r="C52" s="82">
        <f>InteropDMISTOCK_ReCommandeStockUS</f>
        <v>0</v>
      </c>
      <c r="D52" s="36"/>
    </row>
    <row r="53">
      <c r="A53" s="349"/>
      <c r="B53" s="384" t="s">
        <v>356</v>
      </c>
      <c r="C53" s="82">
        <f>InteropDMIdépotPerm_ReCommandeAPpose</f>
        <v>0</v>
      </c>
      <c r="D53" s="36"/>
    </row>
    <row r="54">
      <c r="A54" s="349"/>
      <c r="B54" s="384" t="s">
        <v>357</v>
      </c>
      <c r="C54" s="82">
        <f>InteropDMIdépotTemp_traçaCommandepourfacturation</f>
        <v>0</v>
      </c>
      <c r="D54" s="36"/>
    </row>
    <row r="55">
      <c r="A55" s="349"/>
      <c r="B55" s="384"/>
      <c r="C55" s="82"/>
      <c r="D55" s="36"/>
    </row>
    <row r="56">
      <c r="A56" s="349"/>
      <c r="B56" s="385" t="s">
        <v>358</v>
      </c>
      <c r="C56" s="82">
        <f>InteropFicheTraçaPatientDPI</f>
        <v>0</v>
      </c>
      <c r="D56" s="36"/>
    </row>
    <row r="57" ht="36" customHeight="1">
      <c r="A57" s="349"/>
      <c r="B57" s="375" t="s">
        <v>359</v>
      </c>
      <c r="C57" s="369">
        <f>(COUNTIF('Synthèse pour export'!H31,"OUI"))/1</f>
        <v>0</v>
      </c>
      <c r="D57" s="36"/>
    </row>
    <row r="58" ht="30">
      <c r="A58" s="349"/>
      <c r="B58" s="375" t="s">
        <v>360</v>
      </c>
      <c r="C58" s="82">
        <f>tracautilisateurIUD</f>
        <v>0</v>
      </c>
      <c r="D58" s="36"/>
    </row>
    <row r="59" ht="28.5" customHeight="1">
      <c r="A59" s="349"/>
      <c r="B59" s="376" t="s">
        <v>269</v>
      </c>
      <c r="C59" s="82">
        <f>TracaUtilisateurEditionCARTEIMPLANT</f>
        <v>0</v>
      </c>
      <c r="D59" s="36"/>
    </row>
    <row r="60">
      <c r="A60" s="349"/>
      <c r="B60" s="377"/>
      <c r="C60" s="82"/>
      <c r="D60" s="36"/>
    </row>
    <row r="61" ht="42.75">
      <c r="A61" s="349"/>
      <c r="B61" s="386" t="s">
        <v>361</v>
      </c>
      <c r="C61" s="387">
        <f>(COUNTIF('Synthèse pour export'!E26:E31,"OUI")+COUNTIF('Synthèse pour export'!E26:E31,"OUI TOTALEMENT")+COUNTIF('Synthèse pour export'!E26:E31,"NA"))/6</f>
        <v>0</v>
      </c>
      <c r="D61" s="36"/>
    </row>
    <row r="62">
      <c r="A62" s="349"/>
      <c r="B62" s="350"/>
      <c r="C62" s="82"/>
      <c r="D62" s="36"/>
    </row>
    <row r="63">
      <c r="A63" s="388" t="s">
        <v>362</v>
      </c>
      <c r="B63" s="389"/>
      <c r="C63" s="389"/>
      <c r="D63" s="36"/>
    </row>
    <row r="64">
      <c r="A64" s="349"/>
      <c r="B64" s="350"/>
      <c r="C64" s="82"/>
      <c r="D64" s="36"/>
    </row>
    <row r="65">
      <c r="A65" s="390"/>
      <c r="B65" s="377" t="s">
        <v>363</v>
      </c>
      <c r="C65" s="82"/>
      <c r="D65" s="36"/>
    </row>
    <row r="66" ht="30">
      <c r="A66" s="349"/>
      <c r="B66" s="391" t="s">
        <v>364</v>
      </c>
      <c r="C66" s="337">
        <f>InteropMarchéFacturationGEF</f>
        <v>0</v>
      </c>
      <c r="D66" s="36"/>
    </row>
    <row r="67" ht="30">
      <c r="A67" s="349"/>
      <c r="B67" s="391" t="s">
        <v>365</v>
      </c>
      <c r="C67" s="82">
        <f>InteropPUICommandeFacturation</f>
        <v>0</v>
      </c>
      <c r="D67" s="36"/>
    </row>
    <row r="68">
      <c r="A68" s="349"/>
      <c r="C68" s="82"/>
      <c r="D68" s="36"/>
    </row>
    <row r="69">
      <c r="A69" s="349"/>
      <c r="B69" s="377" t="s">
        <v>366</v>
      </c>
      <c r="C69" s="82"/>
      <c r="D69" s="36"/>
    </row>
    <row r="70">
      <c r="A70" s="349"/>
      <c r="B70" s="384" t="s">
        <v>367</v>
      </c>
      <c r="C70" s="82">
        <f>FICHECOMPrécupérationAUTO</f>
        <v>0</v>
      </c>
      <c r="D70" s="36"/>
    </row>
    <row r="71">
      <c r="A71" s="349"/>
      <c r="B71" s="384" t="s">
        <v>368</v>
      </c>
      <c r="C71" s="82">
        <f>FICHECOMPenvoiautoPMSI</f>
        <v>0</v>
      </c>
      <c r="D71" s="36"/>
    </row>
    <row r="72">
      <c r="A72" s="349"/>
      <c r="B72" s="384"/>
      <c r="C72" s="82"/>
      <c r="D72" s="36"/>
    </row>
    <row r="73">
      <c r="A73" s="349"/>
      <c r="B73" s="377" t="s">
        <v>369</v>
      </c>
      <c r="C73" s="82"/>
      <c r="D73" s="36"/>
    </row>
    <row r="74">
      <c r="A74" s="349"/>
      <c r="B74" s="384" t="s">
        <v>367</v>
      </c>
      <c r="C74" s="82">
        <f>DMIintraGHSrécupAUTO</f>
        <v>0</v>
      </c>
      <c r="D74" s="36"/>
    </row>
    <row r="75">
      <c r="A75" s="349"/>
      <c r="D75" s="36"/>
    </row>
    <row r="76" ht="30">
      <c r="A76" s="349"/>
      <c r="B76" s="392" t="s">
        <v>370</v>
      </c>
      <c r="C76" s="369">
        <f>(COUNTIF('Synthèse pour export'!E17:E18,"OUI TOTALEMENT")+COUNTIF('Synthèse pour export'!E17:E18,"NA"))/2</f>
        <v>0</v>
      </c>
      <c r="D76" s="36"/>
    </row>
    <row r="77">
      <c r="A77" s="349"/>
      <c r="B77" s="384"/>
      <c r="C77" s="369"/>
      <c r="D77" s="36"/>
    </row>
    <row r="78">
      <c r="A78" s="349"/>
      <c r="B78" s="385" t="s">
        <v>371</v>
      </c>
      <c r="C78" s="369">
        <f>(COUNTIF('Synthèse pour export'!G19:AC19,"oui"))/8</f>
        <v>0</v>
      </c>
      <c r="D78" s="36"/>
    </row>
    <row r="79">
      <c r="A79" s="349"/>
      <c r="B79" s="385" t="s">
        <v>372</v>
      </c>
      <c r="C79" s="393" t="s">
        <v>373</v>
      </c>
      <c r="D79" s="36"/>
    </row>
    <row r="80">
      <c r="A80" s="349"/>
      <c r="B80" s="384"/>
      <c r="C80" s="82"/>
      <c r="D80" s="36"/>
    </row>
    <row r="81" ht="30">
      <c r="A81" s="349"/>
      <c r="B81" s="392" t="s">
        <v>374</v>
      </c>
      <c r="C81" s="82">
        <f>DMPInfoTracaPatient</f>
        <v>0</v>
      </c>
      <c r="D81" s="36"/>
    </row>
    <row r="82">
      <c r="A82" s="349"/>
      <c r="B82" s="350"/>
      <c r="C82" s="82"/>
      <c r="D82" s="36"/>
    </row>
    <row r="83">
      <c r="A83" s="363" t="s">
        <v>375</v>
      </c>
      <c r="B83" s="364"/>
      <c r="C83" s="364"/>
      <c r="D83" s="365"/>
    </row>
    <row r="84">
      <c r="A84" s="349"/>
      <c r="B84" s="350"/>
      <c r="C84" s="82"/>
      <c r="D84" s="36"/>
    </row>
    <row r="85">
      <c r="A85" s="349"/>
      <c r="B85" s="394" t="s">
        <v>256</v>
      </c>
      <c r="C85" s="82">
        <f>requetetracasanitaire</f>
        <v>0</v>
      </c>
      <c r="D85" s="36"/>
    </row>
    <row r="86">
      <c r="A86" s="349"/>
      <c r="B86" s="350"/>
      <c r="C86" s="82"/>
      <c r="D86" s="36"/>
    </row>
    <row r="87">
      <c r="A87" s="349"/>
      <c r="B87" s="394" t="s">
        <v>279</v>
      </c>
      <c r="C87" s="82">
        <f>requetetracafinanciere</f>
        <v>0</v>
      </c>
      <c r="D87" s="36"/>
    </row>
    <row r="88">
      <c r="A88" s="349"/>
      <c r="B88" s="350"/>
      <c r="C88" s="82"/>
      <c r="D88" s="36"/>
    </row>
    <row r="89" ht="15.75">
      <c r="A89" s="395"/>
      <c r="B89" s="396"/>
      <c r="C89" s="397"/>
      <c r="D89" s="398"/>
    </row>
    <row r="90" ht="15.75"/>
  </sheetData>
  <sheetProtection autoFilter="0" deleteColumns="1" deleteRows="1" formatCells="0" formatColumns="0" formatRows="0" insertColumns="1" insertHyperlinks="1" insertRows="1" pivotTables="0" selectLockedCells="0" selectUnlockedCells="0" sheet="0" sort="0"/>
  <mergeCells count="8">
    <mergeCell ref="A1:D1"/>
    <mergeCell ref="A6:D6"/>
    <mergeCell ref="A23:D23"/>
    <mergeCell ref="A25:C25"/>
    <mergeCell ref="A30:C30"/>
    <mergeCell ref="A45:C45"/>
    <mergeCell ref="A63:C63"/>
    <mergeCell ref="A83:D83"/>
  </mergeCells>
  <printOptions headings="0" gridLines="0"/>
  <pageMargins left="0.69999999999999996" right="0.69999999999999996" top="0.75" bottom="0.75" header="0.29999999999999999" footer="0.29999999999999999"/>
  <pageSetup paperSize="9" scale="72" fitToWidth="1" fitToHeight="1" pageOrder="downThenOver" orientation="portrait" usePrinterDefaults="1" blackAndWhite="0" draft="0" cellComments="none" useFirstPageNumber="0" errors="displayed" horizontalDpi="600" verticalDpi="600" copies="1"/>
  <headerFooter>
    <oddHeader>&amp;L&amp;8&amp;G</oddHeader>
    <oddFooter>&amp;L&amp;G&amp;C&amp;"-,Italique"&amp;9Cartographie informatisation DMI - IUD - Resomedit
Synthèse présentation &amp;R&amp;9Version 1.2 octobre 2023</oddFooter>
  </headerFooter>
  <legacyDrawing r:id="rId3"/>
  <legacyDrawingHF r:id="rId4"/>
  <extLst>
    <ext xmlns:x14="http://schemas.microsoft.com/office/spreadsheetml/2009/9/main" uri="{78C0D931-6437-407d-A8EE-F0AAD7539E65}">
      <x14:conditionalFormattings>
        <x14:conditionalFormatting xmlns:xm="http://schemas.microsoft.com/office/excel/2006/main">
          <x14:cfRule type="cellIs" priority="57" operator="equal" id="{00EB00CF-00B2-41A5-A5BC-00DE003400CF}">
            <xm:f>1</xm:f>
            <x14:dxf>
              <font>
                <color rgb="FF00B050"/>
              </font>
            </x14:dxf>
          </x14:cfRule>
          <xm:sqref>C27:C28</xm:sqref>
        </x14:conditionalFormatting>
        <x14:conditionalFormatting xmlns:xm="http://schemas.microsoft.com/office/excel/2006/main">
          <x14:cfRule type="cellIs" priority="56" operator="between" id="{00170087-00D6-4B54-A612-009D004B0000}">
            <xm:f>0.5</xm:f>
            <xm:f>0.99</xm:f>
            <x14:dxf>
              <font>
                <color theme="9" tint="-0.24994659260841701"/>
              </font>
            </x14:dxf>
          </x14:cfRule>
          <xm:sqref>C27:C28</xm:sqref>
        </x14:conditionalFormatting>
        <x14:conditionalFormatting xmlns:xm="http://schemas.microsoft.com/office/excel/2006/main">
          <x14:cfRule type="cellIs" priority="55" operator="lessThan" id="{00840024-007A-4F49-8196-00C2008F00AD}">
            <xm:f>0.49</xm:f>
            <x14:dxf>
              <font>
                <color rgb="FF9C0006"/>
              </font>
            </x14:dxf>
          </x14:cfRule>
          <xm:sqref>C27:C28</xm:sqref>
        </x14:conditionalFormatting>
        <x14:conditionalFormatting xmlns:xm="http://schemas.microsoft.com/office/excel/2006/main">
          <x14:cfRule type="cellIs" priority="54" operator="equal" id="{001100DD-00FE-4B41-8AD5-008F00DB00F3}">
            <xm:f>"OUI"</xm:f>
            <x14:dxf>
              <font>
                <color rgb="FF00B050"/>
              </font>
            </x14:dxf>
          </x14:cfRule>
          <xm:sqref>C32:C33 C37:C38 C40:C41</xm:sqref>
        </x14:conditionalFormatting>
        <x14:conditionalFormatting xmlns:xm="http://schemas.microsoft.com/office/excel/2006/main">
          <x14:cfRule type="cellIs" priority="53" operator="equal" id="{006E00C3-009C-416E-AB95-00CD00BB0032}">
            <xm:f>"OUI TOTALEMENT"</xm:f>
            <x14:dxf>
              <font>
                <color rgb="FF00B050"/>
              </font>
            </x14:dxf>
          </x14:cfRule>
          <xm:sqref>C32:C33 C37:C38 C40:C41</xm:sqref>
        </x14:conditionalFormatting>
        <x14:conditionalFormatting xmlns:xm="http://schemas.microsoft.com/office/excel/2006/main">
          <x14:cfRule type="cellIs" priority="52" operator="equal" id="{00E30052-00D6-4D36-93BD-004F006000E7}">
            <xm:f>"OUI PARTIELLEMENT"</xm:f>
            <x14:dxf>
              <font>
                <color theme="9" tint="-0.24994659260841701"/>
              </font>
            </x14:dxf>
          </x14:cfRule>
          <xm:sqref>C32:C33 C37:C38 C40:C41</xm:sqref>
        </x14:conditionalFormatting>
        <x14:conditionalFormatting xmlns:xm="http://schemas.microsoft.com/office/excel/2006/main">
          <x14:cfRule type="cellIs" priority="51" operator="equal" id="{00820033-006D-418F-8A4A-004900150066}">
            <xm:f>"NON"</xm:f>
            <x14:dxf>
              <font>
                <color rgb="FF9C0006"/>
              </font>
            </x14:dxf>
          </x14:cfRule>
          <xm:sqref>C32:C33 C37:C38 C40:C41</xm:sqref>
        </x14:conditionalFormatting>
        <x14:conditionalFormatting xmlns:xm="http://schemas.microsoft.com/office/excel/2006/main">
          <x14:cfRule type="cellIs" priority="50" operator="equal" id="{00F3009B-0042-43C1-8033-006400C20048}">
            <xm:f>"NA"</xm:f>
            <x14:dxf>
              <font>
                <color theme="0" tint="-0.34998626667073579"/>
              </font>
            </x14:dxf>
          </x14:cfRule>
          <xm:sqref>C32:C33 C37:C38 C40:C41</xm:sqref>
        </x14:conditionalFormatting>
        <x14:conditionalFormatting xmlns:xm="http://schemas.microsoft.com/office/excel/2006/main">
          <x14:cfRule type="cellIs" priority="49" operator="equal" id="{00EB00DA-008E-4204-B5F9-00CB006800FD}">
            <xm:f>1</xm:f>
            <x14:dxf>
              <font>
                <color rgb="FF00B050"/>
              </font>
            </x14:dxf>
          </x14:cfRule>
          <xm:sqref>C35</xm:sqref>
        </x14:conditionalFormatting>
        <x14:conditionalFormatting xmlns:xm="http://schemas.microsoft.com/office/excel/2006/main">
          <x14:cfRule type="cellIs" priority="48" operator="between" id="{00660007-0078-4600-A358-0026002900EE}">
            <xm:f>0.5</xm:f>
            <xm:f>0.99</xm:f>
            <x14:dxf>
              <font>
                <color theme="9" tint="-0.24994659260841701"/>
              </font>
            </x14:dxf>
          </x14:cfRule>
          <xm:sqref>C35</xm:sqref>
        </x14:conditionalFormatting>
        <x14:conditionalFormatting xmlns:xm="http://schemas.microsoft.com/office/excel/2006/main">
          <x14:cfRule type="cellIs" priority="47" operator="lessThan" id="{0005009F-0048-40BD-907F-00150050008D}">
            <xm:f>0.49</xm:f>
            <x14:dxf>
              <font>
                <color rgb="FF9C0006"/>
              </font>
            </x14:dxf>
          </x14:cfRule>
          <xm:sqref>C35</xm:sqref>
        </x14:conditionalFormatting>
        <x14:conditionalFormatting xmlns:xm="http://schemas.microsoft.com/office/excel/2006/main">
          <x14:cfRule type="cellIs" priority="46" operator="equal" id="{004300BF-002A-4C45-B04F-008F0003000B}">
            <xm:f>1</xm:f>
            <x14:dxf>
              <font>
                <color rgb="FF00B050"/>
              </font>
            </x14:dxf>
          </x14:cfRule>
          <xm:sqref>C43</xm:sqref>
        </x14:conditionalFormatting>
        <x14:conditionalFormatting xmlns:xm="http://schemas.microsoft.com/office/excel/2006/main">
          <x14:cfRule type="cellIs" priority="45" operator="between" id="{00060081-0088-4918-A1E2-00AE008A0092}">
            <xm:f>0.5</xm:f>
            <xm:f>0.99</xm:f>
            <x14:dxf>
              <font>
                <color theme="9" tint="-0.24994659260841701"/>
              </font>
            </x14:dxf>
          </x14:cfRule>
          <xm:sqref>C43</xm:sqref>
        </x14:conditionalFormatting>
        <x14:conditionalFormatting xmlns:xm="http://schemas.microsoft.com/office/excel/2006/main">
          <x14:cfRule type="cellIs" priority="44" operator="lessThan" id="{00AD0018-0031-4F20-B878-002A00A700B2}">
            <xm:f>0.49</xm:f>
            <x14:dxf>
              <font>
                <color rgb="FF9C0006"/>
              </font>
            </x14:dxf>
          </x14:cfRule>
          <xm:sqref>C43</xm:sqref>
        </x14:conditionalFormatting>
        <x14:conditionalFormatting xmlns:xm="http://schemas.microsoft.com/office/excel/2006/main">
          <x14:cfRule type="cellIs" priority="43" operator="equal" id="{00800044-0069-4075-9191-00CA002D0081}">
            <xm:f>"OUI"</xm:f>
            <x14:dxf>
              <font>
                <color rgb="FF00B050"/>
              </font>
            </x14:dxf>
          </x14:cfRule>
          <xm:sqref>C49:C56</xm:sqref>
        </x14:conditionalFormatting>
        <x14:conditionalFormatting xmlns:xm="http://schemas.microsoft.com/office/excel/2006/main">
          <x14:cfRule type="cellIs" priority="42" operator="equal" id="{009000F5-000C-45FE-A91B-004C00D3006C}">
            <xm:f>"OUI TOTALEMENT"</xm:f>
            <x14:dxf>
              <font>
                <color rgb="FF00B050"/>
              </font>
            </x14:dxf>
          </x14:cfRule>
          <xm:sqref>C49:C56</xm:sqref>
        </x14:conditionalFormatting>
        <x14:conditionalFormatting xmlns:xm="http://schemas.microsoft.com/office/excel/2006/main">
          <x14:cfRule type="cellIs" priority="41" operator="equal" id="{00DE00B5-00A8-4D2C-B161-002700A30096}">
            <xm:f>"OUI PARTIELLEMENT"</xm:f>
            <x14:dxf>
              <font>
                <color theme="9" tint="-0.24994659260841701"/>
              </font>
            </x14:dxf>
          </x14:cfRule>
          <xm:sqref>C49:C56</xm:sqref>
        </x14:conditionalFormatting>
        <x14:conditionalFormatting xmlns:xm="http://schemas.microsoft.com/office/excel/2006/main">
          <x14:cfRule type="cellIs" priority="40" operator="equal" id="{0093001D-00A8-4611-AA53-009000E00050}">
            <xm:f>"NON"</xm:f>
            <x14:dxf>
              <font>
                <color rgb="FF9C0006"/>
              </font>
            </x14:dxf>
          </x14:cfRule>
          <xm:sqref>C49:C56</xm:sqref>
        </x14:conditionalFormatting>
        <x14:conditionalFormatting xmlns:xm="http://schemas.microsoft.com/office/excel/2006/main">
          <x14:cfRule type="cellIs" priority="39" operator="equal" id="{00BD00CB-0015-4250-90CE-00D100E700D5}">
            <xm:f>"NA"</xm:f>
            <x14:dxf>
              <font>
                <color theme="0" tint="-0.34998626667073579"/>
              </font>
            </x14:dxf>
          </x14:cfRule>
          <xm:sqref>C49:C56</xm:sqref>
        </x14:conditionalFormatting>
        <x14:conditionalFormatting xmlns:xm="http://schemas.microsoft.com/office/excel/2006/main">
          <x14:cfRule type="cellIs" priority="38" operator="equal" id="{00BA0077-0064-4823-A6EF-006F001700E9}">
            <xm:f>"OUI"</xm:f>
            <x14:dxf>
              <font>
                <color rgb="FF00B050"/>
              </font>
            </x14:dxf>
          </x14:cfRule>
          <xm:sqref>C58</xm:sqref>
        </x14:conditionalFormatting>
        <x14:conditionalFormatting xmlns:xm="http://schemas.microsoft.com/office/excel/2006/main">
          <x14:cfRule type="cellIs" priority="37" operator="equal" id="{00970011-001E-4547-93D1-0069009E0007}">
            <xm:f>"OUI TOTALEMENT"</xm:f>
            <x14:dxf>
              <font>
                <color rgb="FF00B050"/>
              </font>
            </x14:dxf>
          </x14:cfRule>
          <xm:sqref>C58</xm:sqref>
        </x14:conditionalFormatting>
        <x14:conditionalFormatting xmlns:xm="http://schemas.microsoft.com/office/excel/2006/main">
          <x14:cfRule type="cellIs" priority="36" operator="equal" id="{001E00A3-0024-4049-B873-000700A100FE}">
            <xm:f>"OUI PARTIELLEMENT"</xm:f>
            <x14:dxf>
              <font>
                <color theme="9" tint="-0.24994659260841701"/>
              </font>
            </x14:dxf>
          </x14:cfRule>
          <xm:sqref>C58</xm:sqref>
        </x14:conditionalFormatting>
        <x14:conditionalFormatting xmlns:xm="http://schemas.microsoft.com/office/excel/2006/main">
          <x14:cfRule type="cellIs" priority="35" operator="equal" id="{00730019-0034-478A-AF0A-00690074000C}">
            <xm:f>"NON"</xm:f>
            <x14:dxf>
              <font>
                <color rgb="FF9C0006"/>
              </font>
            </x14:dxf>
          </x14:cfRule>
          <xm:sqref>C58</xm:sqref>
        </x14:conditionalFormatting>
        <x14:conditionalFormatting xmlns:xm="http://schemas.microsoft.com/office/excel/2006/main">
          <x14:cfRule type="cellIs" priority="34" operator="equal" id="{00F40029-00D1-46EC-ABFD-005A0088004B}">
            <xm:f>"NA"</xm:f>
            <x14:dxf>
              <font>
                <color theme="0" tint="-0.34998626667073579"/>
              </font>
            </x14:dxf>
          </x14:cfRule>
          <xm:sqref>C58</xm:sqref>
        </x14:conditionalFormatting>
        <x14:conditionalFormatting xmlns:xm="http://schemas.microsoft.com/office/excel/2006/main">
          <x14:cfRule type="cellIs" priority="33" operator="equal" id="{00AF004E-0039-47B0-BA93-002700920070}">
            <xm:f>"OUI"</xm:f>
            <x14:dxf>
              <font>
                <color rgb="FF00B050"/>
              </font>
            </x14:dxf>
          </x14:cfRule>
          <xm:sqref>C59</xm:sqref>
        </x14:conditionalFormatting>
        <x14:conditionalFormatting xmlns:xm="http://schemas.microsoft.com/office/excel/2006/main">
          <x14:cfRule type="cellIs" priority="32" operator="equal" id="{00850042-0062-4579-9961-00BF005500DA}">
            <xm:f>"OUI TOTALEMENT"</xm:f>
            <x14:dxf>
              <font>
                <color rgb="FF00B050"/>
              </font>
            </x14:dxf>
          </x14:cfRule>
          <xm:sqref>C59</xm:sqref>
        </x14:conditionalFormatting>
        <x14:conditionalFormatting xmlns:xm="http://schemas.microsoft.com/office/excel/2006/main">
          <x14:cfRule type="cellIs" priority="31" operator="equal" id="{002B00D3-00FB-4ADF-9229-00E200AB00D6}">
            <xm:f>"OUI PARTIELLEMENT"</xm:f>
            <x14:dxf>
              <font>
                <color theme="9" tint="-0.24994659260841701"/>
              </font>
            </x14:dxf>
          </x14:cfRule>
          <xm:sqref>C59</xm:sqref>
        </x14:conditionalFormatting>
        <x14:conditionalFormatting xmlns:xm="http://schemas.microsoft.com/office/excel/2006/main">
          <x14:cfRule type="cellIs" priority="30" operator="equal" id="{006F0064-00C3-42FF-A31C-009A002D0084}">
            <xm:f>"NON"</xm:f>
            <x14:dxf>
              <font>
                <color rgb="FF9C0006"/>
              </font>
            </x14:dxf>
          </x14:cfRule>
          <xm:sqref>C59</xm:sqref>
        </x14:conditionalFormatting>
        <x14:conditionalFormatting xmlns:xm="http://schemas.microsoft.com/office/excel/2006/main">
          <x14:cfRule type="cellIs" priority="29" operator="equal" id="{009F00B4-0074-45C5-810D-0026008C0055}">
            <xm:f>"NA"</xm:f>
            <x14:dxf>
              <font>
                <color theme="0" tint="-0.34998626667073579"/>
              </font>
            </x14:dxf>
          </x14:cfRule>
          <xm:sqref>C59</xm:sqref>
        </x14:conditionalFormatting>
        <x14:conditionalFormatting xmlns:xm="http://schemas.microsoft.com/office/excel/2006/main">
          <x14:cfRule type="cellIs" priority="28" operator="equal" id="{00AC00C8-0006-43D5-944D-00C3007300C9}">
            <xm:f>1</xm:f>
            <x14:dxf>
              <font>
                <color rgb="FF00B050"/>
              </font>
            </x14:dxf>
          </x14:cfRule>
          <xm:sqref>C47</xm:sqref>
        </x14:conditionalFormatting>
        <x14:conditionalFormatting xmlns:xm="http://schemas.microsoft.com/office/excel/2006/main">
          <x14:cfRule type="cellIs" priority="27" operator="between" id="{002900BC-00E0-44A5-819D-000C00AA00B1}">
            <xm:f>0.5</xm:f>
            <xm:f>0.99</xm:f>
            <x14:dxf>
              <font>
                <color theme="9" tint="-0.24994659260841701"/>
              </font>
            </x14:dxf>
          </x14:cfRule>
          <xm:sqref>C47</xm:sqref>
        </x14:conditionalFormatting>
        <x14:conditionalFormatting xmlns:xm="http://schemas.microsoft.com/office/excel/2006/main">
          <x14:cfRule type="cellIs" priority="26" operator="lessThan" id="{006E007B-00FE-4219-B60B-009A0056000D}">
            <xm:f>0.49</xm:f>
            <x14:dxf>
              <font>
                <color rgb="FF9C0006"/>
              </font>
            </x14:dxf>
          </x14:cfRule>
          <xm:sqref>C47</xm:sqref>
        </x14:conditionalFormatting>
        <x14:conditionalFormatting xmlns:xm="http://schemas.microsoft.com/office/excel/2006/main">
          <x14:cfRule type="cellIs" priority="25" operator="equal" id="{00DE00EF-0028-4F15-940E-007300A1008A}">
            <xm:f>1</xm:f>
            <x14:dxf>
              <font>
                <color rgb="FF00B050"/>
              </font>
            </x14:dxf>
          </x14:cfRule>
          <xm:sqref>C57</xm:sqref>
        </x14:conditionalFormatting>
        <x14:conditionalFormatting xmlns:xm="http://schemas.microsoft.com/office/excel/2006/main">
          <x14:cfRule type="cellIs" priority="24" operator="between" id="{006A001D-00E9-4FB8-B9FF-002100B2009B}">
            <xm:f>0.5</xm:f>
            <xm:f>0.99</xm:f>
            <x14:dxf>
              <font>
                <color theme="9" tint="-0.24994659260841701"/>
              </font>
            </x14:dxf>
          </x14:cfRule>
          <xm:sqref>C57</xm:sqref>
        </x14:conditionalFormatting>
        <x14:conditionalFormatting xmlns:xm="http://schemas.microsoft.com/office/excel/2006/main">
          <x14:cfRule type="cellIs" priority="23" operator="lessThan" id="{00170062-00B7-4B09-ACE8-00FB00290093}">
            <xm:f>0.49</xm:f>
            <x14:dxf>
              <font>
                <color rgb="FF9C0006"/>
              </font>
            </x14:dxf>
          </x14:cfRule>
          <xm:sqref>C57</xm:sqref>
        </x14:conditionalFormatting>
        <x14:conditionalFormatting xmlns:xm="http://schemas.microsoft.com/office/excel/2006/main">
          <x14:cfRule type="cellIs" priority="22" operator="equal" id="{00850094-009F-43FA-AA3E-002300FC000D}">
            <xm:f>"OUI"</xm:f>
            <x14:dxf>
              <font>
                <color rgb="FF00B050"/>
              </font>
            </x14:dxf>
          </x14:cfRule>
          <xm:sqref>C66:C74</xm:sqref>
        </x14:conditionalFormatting>
        <x14:conditionalFormatting xmlns:xm="http://schemas.microsoft.com/office/excel/2006/main">
          <x14:cfRule type="cellIs" priority="21" operator="equal" id="{00CB0034-00C3-4C2F-ABD9-00D400070040}">
            <xm:f>"OUI TOTALEMENT"</xm:f>
            <x14:dxf>
              <font>
                <color rgb="FF00B050"/>
              </font>
            </x14:dxf>
          </x14:cfRule>
          <xm:sqref>C66:C74</xm:sqref>
        </x14:conditionalFormatting>
        <x14:conditionalFormatting xmlns:xm="http://schemas.microsoft.com/office/excel/2006/main">
          <x14:cfRule type="cellIs" priority="20" operator="equal" id="{00D10098-0059-483E-AAC7-003C00550076}">
            <xm:f>"OUI PARTIELLEMENT"</xm:f>
            <x14:dxf>
              <font>
                <color theme="9" tint="-0.24994659260841701"/>
              </font>
            </x14:dxf>
          </x14:cfRule>
          <xm:sqref>C66:C74</xm:sqref>
        </x14:conditionalFormatting>
        <x14:conditionalFormatting xmlns:xm="http://schemas.microsoft.com/office/excel/2006/main">
          <x14:cfRule type="cellIs" priority="19" operator="equal" id="{005700A3-006C-454A-93A1-000A00930082}">
            <xm:f>"NON"</xm:f>
            <x14:dxf>
              <font>
                <color rgb="FF9C0006"/>
              </font>
            </x14:dxf>
          </x14:cfRule>
          <xm:sqref>C66:C74</xm:sqref>
        </x14:conditionalFormatting>
        <x14:conditionalFormatting xmlns:xm="http://schemas.microsoft.com/office/excel/2006/main">
          <x14:cfRule type="cellIs" priority="18" operator="equal" id="{00A600E7-0011-4465-867B-007D00C60068}">
            <xm:f>"NA"</xm:f>
            <x14:dxf>
              <font>
                <color theme="0" tint="-0.34998626667073579"/>
              </font>
            </x14:dxf>
          </x14:cfRule>
          <xm:sqref>C66:C74</xm:sqref>
        </x14:conditionalFormatting>
        <x14:conditionalFormatting xmlns:xm="http://schemas.microsoft.com/office/excel/2006/main">
          <x14:cfRule type="cellIs" priority="17" operator="equal" id="{00F50013-0030-4E7F-A448-00FC00BC0019}">
            <xm:f>"OUI"</xm:f>
            <x14:dxf>
              <font>
                <color rgb="FF00B050"/>
              </font>
            </x14:dxf>
          </x14:cfRule>
          <xm:sqref>C81</xm:sqref>
        </x14:conditionalFormatting>
        <x14:conditionalFormatting xmlns:xm="http://schemas.microsoft.com/office/excel/2006/main">
          <x14:cfRule type="cellIs" priority="16" operator="equal" id="{002B0096-00BC-43A8-833C-0024004F0086}">
            <xm:f>"OUI TOTALEMENT"</xm:f>
            <x14:dxf>
              <font>
                <color rgb="FF00B050"/>
              </font>
            </x14:dxf>
          </x14:cfRule>
          <xm:sqref>C81</xm:sqref>
        </x14:conditionalFormatting>
        <x14:conditionalFormatting xmlns:xm="http://schemas.microsoft.com/office/excel/2006/main">
          <x14:cfRule type="cellIs" priority="15" operator="equal" id="{007400F2-005A-430C-9EA6-00B700A00050}">
            <xm:f>"OUI PARTIELLEMENT"</xm:f>
            <x14:dxf>
              <font>
                <color theme="9" tint="-0.24994659260841701"/>
              </font>
            </x14:dxf>
          </x14:cfRule>
          <xm:sqref>C81</xm:sqref>
        </x14:conditionalFormatting>
        <x14:conditionalFormatting xmlns:xm="http://schemas.microsoft.com/office/excel/2006/main">
          <x14:cfRule type="cellIs" priority="14" operator="equal" id="{009A002C-00BE-4481-BCB5-00D6006F0020}">
            <xm:f>"NON"</xm:f>
            <x14:dxf>
              <font>
                <color rgb="FF9C0006"/>
              </font>
            </x14:dxf>
          </x14:cfRule>
          <xm:sqref>C81</xm:sqref>
        </x14:conditionalFormatting>
        <x14:conditionalFormatting xmlns:xm="http://schemas.microsoft.com/office/excel/2006/main">
          <x14:cfRule type="cellIs" priority="13" operator="equal" id="{00DE00EF-00F6-4F58-9F92-00E20028007A}">
            <xm:f>"NA"</xm:f>
            <x14:dxf>
              <font>
                <color theme="0" tint="-0.34998626667073579"/>
              </font>
            </x14:dxf>
          </x14:cfRule>
          <xm:sqref>C81</xm:sqref>
        </x14:conditionalFormatting>
        <x14:conditionalFormatting xmlns:xm="http://schemas.microsoft.com/office/excel/2006/main">
          <x14:cfRule type="cellIs" priority="12" operator="equal" id="{001F0019-0039-46CF-9DA7-00A300130045}">
            <xm:f>1</xm:f>
            <x14:dxf>
              <font>
                <color rgb="FF00B050"/>
              </font>
            </x14:dxf>
          </x14:cfRule>
          <xm:sqref>C61</xm:sqref>
        </x14:conditionalFormatting>
        <x14:conditionalFormatting xmlns:xm="http://schemas.microsoft.com/office/excel/2006/main">
          <x14:cfRule type="cellIs" priority="11" operator="between" id="{004A0059-00AC-482A-B52E-00BA00D000D9}">
            <xm:f>0.5</xm:f>
            <xm:f>0.99</xm:f>
            <x14:dxf>
              <font>
                <color theme="9" tint="-0.24994659260841701"/>
              </font>
            </x14:dxf>
          </x14:cfRule>
          <xm:sqref>C61</xm:sqref>
        </x14:conditionalFormatting>
        <x14:conditionalFormatting xmlns:xm="http://schemas.microsoft.com/office/excel/2006/main">
          <x14:cfRule type="cellIs" priority="10" operator="lessThan" id="{00670036-00FC-43ED-8648-00D0002F001B}">
            <xm:f>0.49</xm:f>
            <x14:dxf>
              <font>
                <color rgb="FF9C0006"/>
              </font>
            </x14:dxf>
          </x14:cfRule>
          <xm:sqref>C61</xm:sqref>
        </x14:conditionalFormatting>
        <x14:conditionalFormatting xmlns:xm="http://schemas.microsoft.com/office/excel/2006/main">
          <x14:cfRule type="cellIs" priority="9" operator="equal" id="{0054005B-0050-4B0F-97CD-006100190024}">
            <xm:f>1</xm:f>
            <x14:dxf>
              <font>
                <color rgb="FF00B050"/>
              </font>
            </x14:dxf>
          </x14:cfRule>
          <xm:sqref>C76:C78</xm:sqref>
        </x14:conditionalFormatting>
        <x14:conditionalFormatting xmlns:xm="http://schemas.microsoft.com/office/excel/2006/main">
          <x14:cfRule type="cellIs" priority="8" operator="between" id="{00100052-005B-4A37-9173-004200FE0063}">
            <xm:f>0.5</xm:f>
            <xm:f>0.99</xm:f>
            <x14:dxf>
              <font>
                <color theme="9" tint="-0.24994659260841701"/>
              </font>
            </x14:dxf>
          </x14:cfRule>
          <xm:sqref>C76:C78</xm:sqref>
        </x14:conditionalFormatting>
        <x14:conditionalFormatting xmlns:xm="http://schemas.microsoft.com/office/excel/2006/main">
          <x14:cfRule type="cellIs" priority="7" operator="lessThan" id="{00D300A0-004E-45B8-B959-00F5000C002B}">
            <xm:f>0.49</xm:f>
            <x14:dxf>
              <font>
                <color rgb="FF9C0006"/>
              </font>
            </x14:dxf>
          </x14:cfRule>
          <xm:sqref>C76:C78</xm:sqref>
        </x14:conditionalFormatting>
        <x14:conditionalFormatting xmlns:xm="http://schemas.microsoft.com/office/excel/2006/main">
          <x14:cfRule type="cellIs" priority="6" operator="equal" id="{009100D3-00A6-4C6D-BCE2-00700070007E}">
            <xm:f>"OUI TOTALEMENT"</xm:f>
            <x14:dxf>
              <font>
                <color rgb="FF00B050"/>
              </font>
            </x14:dxf>
          </x14:cfRule>
          <xm:sqref>C85</xm:sqref>
        </x14:conditionalFormatting>
        <x14:conditionalFormatting xmlns:xm="http://schemas.microsoft.com/office/excel/2006/main">
          <x14:cfRule type="cellIs" priority="5" operator="equal" id="{00E70023-006A-4284-9CEA-000E003400BF}">
            <xm:f>"OUI PARTIELLEMENT"</xm:f>
            <x14:dxf>
              <font>
                <color rgb="FFEC8D46"/>
              </font>
            </x14:dxf>
          </x14:cfRule>
          <xm:sqref>C85</xm:sqref>
        </x14:conditionalFormatting>
        <x14:conditionalFormatting xmlns:xm="http://schemas.microsoft.com/office/excel/2006/main">
          <x14:cfRule type="cellIs" priority="4" operator="equal" id="{00EC00B0-006B-4AC1-83B8-001900650068}">
            <xm:f>"NON"</xm:f>
            <x14:dxf>
              <font>
                <color rgb="FFC00000"/>
              </font>
            </x14:dxf>
          </x14:cfRule>
          <xm:sqref>C85</xm:sqref>
        </x14:conditionalFormatting>
        <x14:conditionalFormatting xmlns:xm="http://schemas.microsoft.com/office/excel/2006/main">
          <x14:cfRule type="cellIs" priority="3" operator="equal" id="{00720003-00E2-4EF4-A55F-004200A60077}">
            <xm:f>"OUI TOTALEMENT"</xm:f>
            <x14:dxf>
              <font>
                <color rgb="FF00B050"/>
              </font>
            </x14:dxf>
          </x14:cfRule>
          <xm:sqref>C87</xm:sqref>
        </x14:conditionalFormatting>
        <x14:conditionalFormatting xmlns:xm="http://schemas.microsoft.com/office/excel/2006/main">
          <x14:cfRule type="cellIs" priority="2" operator="equal" id="{00D90051-00B1-4819-AF09-00DE00730052}">
            <xm:f>"OUI PARTIELLEMENT"</xm:f>
            <x14:dxf>
              <font>
                <color rgb="FFEC8D46"/>
              </font>
            </x14:dxf>
          </x14:cfRule>
          <xm:sqref>C87</xm:sqref>
        </x14:conditionalFormatting>
        <x14:conditionalFormatting xmlns:xm="http://schemas.microsoft.com/office/excel/2006/main">
          <x14:cfRule type="cellIs" priority="1" operator="equal" id="{00320050-00CA-4BC9-8274-00A7005F00E5}">
            <xm:f>"NON"</xm:f>
            <x14:dxf>
              <font>
                <color rgb="FFC00000"/>
              </font>
            </x14:dxf>
          </x14:cfRule>
          <xm:sqref>C87</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9" tint="0.59999389629810485"/>
    <outlinePr applyStyles="0" summaryBelow="1" summaryRight="1" showOutlineSymbols="1"/>
    <pageSetUpPr autoPageBreaks="1" fitToPage="0"/>
  </sheetPr>
  <sheetViews>
    <sheetView showGridLines="0" zoomScale="100" workbookViewId="0">
      <selection activeCell="D26" activeCellId="0" sqref="D26"/>
    </sheetView>
  </sheetViews>
  <sheetFormatPr baseColWidth="10" defaultColWidth="11.5703125" defaultRowHeight="14.25"/>
  <cols>
    <col customWidth="1" min="1" max="1" style="399" width="24.140625"/>
    <col customWidth="1" min="2" max="2" style="399" width="5.5703125"/>
    <col customWidth="1" min="3" max="3" style="399" width="77.42578125"/>
    <col customWidth="1" min="4" max="4" style="399" width="40.42578125"/>
    <col customWidth="1" min="5" max="5" style="399" width="19.85546875"/>
    <col customWidth="1" min="6" max="6" style="399" width="2.28515625"/>
    <col customWidth="1" min="7" max="7" style="399" width="18"/>
    <col customWidth="1" min="8" max="10" style="400" width="11.42578125"/>
    <col min="11" max="16384" style="399" width="11.5703125"/>
  </cols>
  <sheetData>
    <row r="1" ht="21">
      <c r="A1" s="401" t="s">
        <v>376</v>
      </c>
      <c r="B1" s="402"/>
      <c r="C1" s="402"/>
      <c r="D1" s="402"/>
      <c r="E1" s="402"/>
      <c r="F1" s="403"/>
    </row>
    <row r="2" ht="21">
      <c r="A2" s="404"/>
      <c r="B2" s="405"/>
      <c r="C2" s="405"/>
      <c r="D2" s="405"/>
      <c r="E2" s="405"/>
      <c r="F2" s="406"/>
    </row>
    <row r="3" ht="21">
      <c r="A3" s="404"/>
      <c r="B3" s="405"/>
      <c r="C3" s="407" t="s">
        <v>377</v>
      </c>
      <c r="D3" s="408"/>
      <c r="E3" s="405"/>
      <c r="F3" s="406"/>
    </row>
    <row r="4" ht="21">
      <c r="A4" s="404"/>
      <c r="B4" s="405"/>
      <c r="C4" s="407" t="s">
        <v>378</v>
      </c>
      <c r="D4" s="409"/>
      <c r="E4" s="405"/>
      <c r="F4" s="406"/>
    </row>
    <row r="5">
      <c r="A5" s="410"/>
      <c r="B5" s="374"/>
      <c r="C5" s="374"/>
      <c r="D5" s="374"/>
      <c r="E5" s="374"/>
      <c r="F5" s="411"/>
    </row>
    <row r="6" ht="15.75">
      <c r="A6" s="410"/>
      <c r="B6" s="374"/>
      <c r="C6" s="374"/>
      <c r="D6" s="374"/>
      <c r="E6" s="374"/>
      <c r="F6" s="411"/>
    </row>
    <row r="7" ht="18.75">
      <c r="A7" s="412" t="s">
        <v>379</v>
      </c>
      <c r="B7" s="413"/>
      <c r="C7" s="413"/>
      <c r="D7" s="413"/>
      <c r="E7" s="413"/>
      <c r="F7" s="414"/>
    </row>
    <row r="8" ht="18.75" customHeight="1">
      <c r="A8" s="410"/>
      <c r="B8" s="374"/>
      <c r="C8" s="374"/>
      <c r="D8" s="374"/>
      <c r="E8" s="374"/>
      <c r="F8" s="411"/>
    </row>
    <row r="9">
      <c r="A9" s="415" t="s">
        <v>342</v>
      </c>
      <c r="B9" s="416"/>
      <c r="C9" s="416"/>
      <c r="D9" s="416"/>
      <c r="E9" s="417"/>
      <c r="F9" s="411"/>
    </row>
    <row r="10">
      <c r="A10" s="410"/>
      <c r="B10" s="374"/>
      <c r="C10" s="373"/>
      <c r="D10" s="374"/>
      <c r="E10" s="374"/>
      <c r="F10" s="411"/>
    </row>
    <row r="11">
      <c r="A11" s="410"/>
      <c r="B11" s="374"/>
      <c r="C11" s="418" t="s">
        <v>380</v>
      </c>
      <c r="D11" s="419" t="s">
        <v>381</v>
      </c>
      <c r="E11" s="419" t="s">
        <v>382</v>
      </c>
      <c r="F11" s="411"/>
    </row>
    <row r="12" ht="28.5">
      <c r="A12" s="420" t="s">
        <v>383</v>
      </c>
      <c r="B12" s="421"/>
      <c r="C12" s="421" t="str">
        <f>IF(interopBaseDeDonnées="OUI TOTALEMENT","L'accès a une base de données externe est optimale",IF(interopBaseDeDonnées="OUI PARTIELLEMENT","Etudier les possibilités d'évolution pour accéder informatiquement à l'ensemble des données nécessaires",IF(interopBaseDeDonnées="NA","-",IF(interopBaseDeDonnées="","Compléter la cartographie","Etudier l'opportunité d'aquérir une base de données des DM (intégrant l'IUD - interopérable avec les SI de l'établissement)"))))</f>
        <v xml:space="preserve">Compléter la cartographie</v>
      </c>
      <c r="D12" s="422"/>
      <c r="E12" s="409"/>
      <c r="F12" s="411"/>
    </row>
    <row r="13" ht="28.5">
      <c r="A13" s="420" t="s">
        <v>384</v>
      </c>
      <c r="B13" s="421"/>
      <c r="C13" s="421" t="str">
        <f>IF(InteropMarchéCommandePUI="OUI TOTALEMENT","L'accès à la base de donnée des marchés est optimale",IF(InteropMarchéCommandePUI="OUI PARTIELLEMENT","Etudier les possibilités d'évolution du logiciel pour permettre un accès à l'ensemble des données nécessaires",IF(InteropMarchéCommandePUI="NA","-",IF(InteropMarchéCommandePUI="","Compléter la cartographie","Etudier l'accès à la base des marchés et son interopérabilité avec les logiciels de la PUI"))))</f>
        <v xml:space="preserve">Compléter la cartographie</v>
      </c>
      <c r="D13" s="423"/>
      <c r="E13" s="409"/>
      <c r="F13" s="411"/>
    </row>
    <row r="14">
      <c r="A14" s="420" t="s">
        <v>385</v>
      </c>
      <c r="B14" s="421"/>
      <c r="C14" s="421" t="str">
        <f>IF(InteropPUICommandeSTOCK="OUI TOTALEMENT","La réception des commandes est optimisée",IF(InteropPUICommandeSTOCK="OUI PARTIELLEMENT","Etudier les données manquantes lors de la réception des commandes",IF(InteropPUICommandeSTOCK="NA","-",IF(InteropPUICommandeSTOCK="","Compléter la cartographie","Revoir le circuit des commandes pour facilité l'accès aux données lors de la réception"))))</f>
        <v xml:space="preserve">Compléter la cartographie</v>
      </c>
      <c r="D14" s="423"/>
      <c r="E14" s="409"/>
      <c r="F14" s="411"/>
    </row>
    <row r="15" ht="42.75">
      <c r="A15" s="420" t="s">
        <v>386</v>
      </c>
      <c r="B15" s="421"/>
      <c r="C15" s="421" t="str">
        <f>IF(InteropTRACAPuiUS="OUI TOTALEMENT","La traçabilité de la dispensation est optimale",IF(InteropTRACAPuiUS="OUI PARTIELLEMENT","Etudier les motifs qui limitent la réalisation de la traçabilité de la dispensation avec la traçabilité sanitaire de la pose",IF(InteropTRACAPuiUS="NA","-",IF(InteropTRACAPuiUS="","Compléter la cartographie","Revoir le circuit de traçabilité informatique de la dispensation par la PUI en lien avec la traçabilité sanitaire de la pose"))))</f>
        <v xml:space="preserve">Compléter la cartographie</v>
      </c>
      <c r="D15" s="423"/>
      <c r="E15" s="409"/>
      <c r="F15" s="411"/>
    </row>
    <row r="16" ht="28.5">
      <c r="A16" s="420" t="s">
        <v>387</v>
      </c>
      <c r="B16" s="421"/>
      <c r="C16" s="421" t="str">
        <f>IF(InteropPUIstockTraça="OUI TOTALEMENT","Il n'y a pas de resaisie entre la sortie de stock PUI et la traçabilté de la dispensation",IF(InteropPUIstockTraça="OUI PARTIELLEMENT","Etudier les évolutions possibles pour supprimer les étapes de resaisie manuelle de certaines données lors de la sortie de stock et la traçabilité de la dispensation",IF(InteropPUIstockTraça="NA","-",IF(InteropPUIstockTraça="","Compléter la cartographie","Revoir le circuit pour la gestion informatique des sorties de stock et de la traçabilité de la dispensation"))))</f>
        <v xml:space="preserve">Compléter la cartographie</v>
      </c>
      <c r="D16" s="423"/>
      <c r="E16" s="409"/>
      <c r="F16" s="411"/>
    </row>
    <row r="17">
      <c r="A17" s="420"/>
      <c r="B17" s="372"/>
      <c r="C17" s="373"/>
      <c r="D17" s="374"/>
      <c r="E17" s="374"/>
      <c r="F17" s="411"/>
    </row>
    <row r="18">
      <c r="A18" s="424"/>
      <c r="B18" s="376"/>
      <c r="C18" s="376"/>
      <c r="D18" s="419" t="s">
        <v>381</v>
      </c>
      <c r="E18" s="419" t="s">
        <v>382</v>
      </c>
      <c r="F18" s="411"/>
    </row>
    <row r="19" ht="28.5">
      <c r="A19" s="420" t="s">
        <v>388</v>
      </c>
      <c r="B19" s="421"/>
      <c r="C19" s="421" t="str">
        <f>IF(EtiquettagePUI="OUI TOTALEMENT","Mettre en oeuvre un plan d'action pour le passage du réétiquetage à la lecture automatisée directe de l'IUD à la reception",IF(EtiquettagePUI="OUI PARTIELLEMENT","Mettre en oeuvre un plan d'action pour le passage du réétiquetage à la lecture automatisée directe de l'IUD",IF(EtiquettagePUI="","Compléter la cartographie","Pas de réétiquettage, évaluer les équipement necessaires à la lecture automatisée directe de l'IUD à la réception")))</f>
        <v xml:space="preserve">Compléter la cartographie</v>
      </c>
      <c r="D19" s="409"/>
      <c r="E19" s="409"/>
      <c r="F19" s="411"/>
    </row>
    <row r="20" ht="28.5">
      <c r="A20" s="420" t="s">
        <v>389</v>
      </c>
      <c r="B20" s="421"/>
      <c r="C20" s="421" t="str">
        <f>IF(EtiquettageTRACAPUI="OUI TOTALEMENT","Mettre en oeuvre un plan d'action pour le passage du réétiquetage à la lecture automatisée de l'IUD à la dispensation",IF(EtiquettageTRACAPUI="OUI PARTIELLEMENT","Mettre en oeuvre un plan d'action pour le passage du réétiquetage à la lecture automatisée de l'IUD à la dispensation",IF(EtiquettageTRACAPUI="","Compléter la cartographie","Pas de réétiquettage pour l'enregistrement des donnés de dispensation : évaluer les équipements necessaires à la lecture automatisée de l'IUD")))</f>
        <v xml:space="preserve">Compléter la cartographie</v>
      </c>
      <c r="D20" s="409"/>
      <c r="E20" s="409"/>
      <c r="F20" s="411"/>
    </row>
    <row r="21">
      <c r="A21" s="410"/>
      <c r="B21" s="374"/>
      <c r="C21" s="376"/>
      <c r="D21" s="374"/>
      <c r="E21" s="374"/>
      <c r="F21" s="411"/>
    </row>
    <row r="22">
      <c r="A22" s="410"/>
      <c r="B22" s="374"/>
      <c r="C22" s="374"/>
      <c r="D22" s="374"/>
      <c r="E22" s="374"/>
      <c r="F22" s="411"/>
    </row>
    <row r="23">
      <c r="A23" s="425" t="s">
        <v>351</v>
      </c>
      <c r="B23" s="426"/>
      <c r="C23" s="426"/>
      <c r="D23" s="426"/>
      <c r="E23" s="427"/>
      <c r="F23" s="411"/>
    </row>
    <row r="24" ht="15.75">
      <c r="A24" s="410"/>
      <c r="B24" s="374"/>
      <c r="C24" s="374"/>
      <c r="D24" s="374"/>
      <c r="E24" s="374"/>
      <c r="F24" s="411"/>
    </row>
    <row r="25" ht="15.75">
      <c r="A25" s="428" t="s">
        <v>390</v>
      </c>
      <c r="B25" s="373"/>
      <c r="C25" s="81" t="s">
        <v>391</v>
      </c>
      <c r="D25" s="429"/>
      <c r="E25" s="374"/>
      <c r="F25" s="411"/>
    </row>
    <row r="26" ht="28.5">
      <c r="A26" s="428" t="s">
        <v>392</v>
      </c>
      <c r="B26" s="373"/>
      <c r="C26" s="81" t="s">
        <v>393</v>
      </c>
      <c r="D26" s="429"/>
      <c r="E26" s="374"/>
      <c r="F26" s="411"/>
    </row>
    <row r="27" ht="15.75">
      <c r="A27" s="430" t="s">
        <v>394</v>
      </c>
      <c r="B27" s="431"/>
      <c r="C27" s="81" t="s">
        <v>395</v>
      </c>
      <c r="D27" s="429"/>
      <c r="E27" s="374"/>
      <c r="F27" s="411"/>
    </row>
    <row r="28" ht="15.75">
      <c r="A28" s="410"/>
      <c r="B28" s="374"/>
      <c r="C28" s="432" t="s">
        <v>396</v>
      </c>
      <c r="D28" s="433"/>
      <c r="E28" s="374"/>
      <c r="F28" s="411"/>
    </row>
    <row r="29">
      <c r="A29" s="410"/>
      <c r="B29" s="374"/>
      <c r="C29" s="376"/>
      <c r="D29" s="374"/>
      <c r="E29" s="374"/>
      <c r="F29" s="411"/>
    </row>
    <row r="30">
      <c r="A30" s="410"/>
      <c r="B30" s="374"/>
      <c r="C30" s="418" t="s">
        <v>380</v>
      </c>
      <c r="D30" s="419" t="s">
        <v>381</v>
      </c>
      <c r="E30" s="419" t="s">
        <v>382</v>
      </c>
      <c r="F30" s="411"/>
    </row>
    <row r="31">
      <c r="A31" s="428" t="s">
        <v>390</v>
      </c>
      <c r="B31" s="434"/>
      <c r="C31" s="421" t="str">
        <f>IF(D25="OUI TOTALEMENT","L'informatisation des stocks du bloc opératoire est optimale",IF(D25="OUI PARTIELLEMENT","Evaluer l'amélioration de l'informatisation des stocks du bloc",IF(D25="","Compléter les cases jaunes ci-dessus","Revoir la gestion informatique des stocks du bloc opératoire")))</f>
        <v xml:space="preserve">Compléter les cases jaunes ci-dessus</v>
      </c>
      <c r="D31" s="423"/>
      <c r="E31" s="409"/>
      <c r="F31" s="411"/>
    </row>
    <row r="32">
      <c r="A32" s="428" t="s">
        <v>392</v>
      </c>
      <c r="B32" s="434"/>
      <c r="C32" s="421" t="str">
        <f>IF(D26="OUI TOTALEMENT","L'informatisation des commandes à la PUI est optimale",IF(D25="OUI PARTIELLEMENT","L'informatisation des commandes à la PUI peut être améliorée",IF(D25="","Compléter les cases jaunes ci-dessus","Evaluer comment informatiser les commandes à la PUI")))</f>
        <v xml:space="preserve">Compléter les cases jaunes ci-dessus</v>
      </c>
      <c r="D32" s="409"/>
      <c r="E32" s="409"/>
      <c r="F32" s="411"/>
    </row>
    <row r="33">
      <c r="A33" s="430" t="s">
        <v>394</v>
      </c>
      <c r="B33" s="421"/>
      <c r="C33" s="421" t="str">
        <f>IF(InteropFicheTraçaPatientDPI="OUI TOTALEMENT","La traçabilité de la pose est faite informatiquement au bloc opératoire et transmise dans le DPI",IF(InteropFicheTraçaPatientDPI="OUI PARTIELLEMENT","Le circuit des données de la traçabilité de la pose n'est pas complètement interopérable",IF(InteropFicheTraçaPatientDPI="","Compléter la cartographie","Revoir l'informatisation de la transmission des données de traçabilité de la pose dans le DPI")))</f>
        <v xml:space="preserve">Compléter la cartographie</v>
      </c>
      <c r="D33" s="409"/>
      <c r="E33" s="409"/>
      <c r="F33" s="411"/>
    </row>
    <row r="34">
      <c r="A34" s="410"/>
      <c r="B34" s="374"/>
      <c r="C34" s="374"/>
      <c r="D34" s="374"/>
      <c r="E34" s="374"/>
      <c r="F34" s="411"/>
    </row>
    <row r="35">
      <c r="A35" s="435" t="s">
        <v>362</v>
      </c>
      <c r="B35" s="436"/>
      <c r="C35" s="436"/>
      <c r="D35" s="436"/>
      <c r="E35" s="437"/>
      <c r="F35" s="411"/>
    </row>
    <row r="36">
      <c r="A36" s="410"/>
      <c r="B36" s="374"/>
      <c r="C36" s="374"/>
      <c r="D36" s="374"/>
      <c r="E36" s="374"/>
      <c r="F36" s="411"/>
    </row>
    <row r="37">
      <c r="A37" s="410"/>
      <c r="B37" s="374"/>
      <c r="F37" s="411"/>
    </row>
    <row r="38">
      <c r="A38" s="410"/>
      <c r="B38" s="374"/>
      <c r="C38" s="418" t="s">
        <v>380</v>
      </c>
      <c r="D38" s="419" t="s">
        <v>381</v>
      </c>
      <c r="E38" s="419" t="s">
        <v>382</v>
      </c>
      <c r="F38" s="411"/>
    </row>
    <row r="39" ht="28.5">
      <c r="A39" s="420" t="s">
        <v>363</v>
      </c>
      <c r="B39" s="421"/>
      <c r="C39" s="421" t="str">
        <f>IF(InteropPUICommandeFacturation="OUI TOTALEMENT","La facturation se fait au regard des données saisies dans le logiciel de commande",IF(InteropPUICommandeFacturation="OUI PARTIELLEMENT","Lors de la facturation des données doivent être saisies manuellement",IF(InteropPUICommandeFacturation="NA","-",IF(InteropPUICommandeFacturation="","Compléter la cartographie","Evaluer l'interopérabilité du logiciel de facturation avec Le logiciel de commandes PUI et ou le logiciel marché"))))</f>
        <v xml:space="preserve">Compléter la cartographie</v>
      </c>
      <c r="D39" s="438"/>
      <c r="E39" s="409"/>
      <c r="F39" s="411"/>
    </row>
    <row r="40" ht="42.75">
      <c r="A40" s="420" t="s">
        <v>397</v>
      </c>
      <c r="B40" s="421"/>
      <c r="C40" s="421" t="str">
        <f>IF(FICHECOMPrécupérationAUTO="OUI TOTALEMENT","Les données nécessaires au remplissage des FICHCOMP ou RSF P sont automatiquement intégrées",IF(FICHECOMPrécupérationAUTO="OUI PARTIELLEMENT","Certaines données nécessaires aux FICHCOMP ou RSF P sont saisies manuellement",IF(FICHECOMPrécupérationAUTO="NA","-",IF(FICHECOMPrécupérationAUTO="","Compléter la cartographie","Le remplissage des FICHCOMP ou RSF P se fait uniquement par des re-saisies manuelles"))))</f>
        <v xml:space="preserve">Compléter la cartographie</v>
      </c>
      <c r="D40" s="438"/>
      <c r="E40" s="409"/>
      <c r="F40" s="411"/>
    </row>
    <row r="41" ht="42.75">
      <c r="A41" s="420" t="s">
        <v>398</v>
      </c>
      <c r="B41" s="421"/>
      <c r="C41" s="421" t="str">
        <f>IF(DMIintraGHSrécupAUTO="OUI TOTALEMENT","Les données nécessaires au remplissage des DATEXP sont automatiquement intégrées",IF(DMIintraGHSrécupAUTO="OUI PARTIELLEMENT","Certaines données nécessaires aux DATEXP sont saisies manuellement",IF(DMIintraGHSrécupAUTO="","Compléter la cartographie",IF(DMIintraGHSrécupAUTO="NA","-","Le remplissage des fichiers DATEXP se fait uniquement par des re-saisies manuelles"))))</f>
        <v xml:space="preserve">Compléter la cartographie</v>
      </c>
      <c r="D41" s="438"/>
      <c r="E41" s="409"/>
      <c r="F41" s="411"/>
    </row>
    <row r="42" ht="33.75" customHeight="1">
      <c r="A42" s="17" t="s">
        <v>399</v>
      </c>
      <c r="B42" s="421"/>
      <c r="C42" s="421" t="str">
        <f>IF(DMPInfoTracaPatient="OUI TOTALEMENT","Les données communiquées dans le DMP sont exhaustives",IF(DMPInfoTracaPatient="OUI PARTIELLEMENT","Certaines informations ne sont pas produites et/ou envoyées dans le DMP",IF(DMPInfoTracaPatient="NA","Etudier l'interopérabilité avec le DMP",IF(DMPInfoTracaPatient="","Compléter la cartographie",IF(DMPInfoTracaPatient="NA","-",IF(DMPInfoTracaPatient="NA","Etudier l'interopérabilité avec le DMP","Etudier la possibilité de compléter les données envoyées dans le DMP"))))))</f>
        <v xml:space="preserve">Compléter la cartographie</v>
      </c>
      <c r="D42" s="438"/>
      <c r="E42" s="409"/>
      <c r="F42" s="411"/>
    </row>
    <row r="43" ht="15.75">
      <c r="A43" s="439"/>
      <c r="B43" s="440"/>
      <c r="C43" s="376"/>
      <c r="D43" s="374"/>
      <c r="E43" s="374"/>
      <c r="F43" s="411"/>
    </row>
    <row r="44" ht="18.75">
      <c r="A44" s="412" t="s">
        <v>400</v>
      </c>
      <c r="B44" s="413"/>
      <c r="C44" s="413"/>
      <c r="D44" s="413"/>
      <c r="E44" s="413"/>
      <c r="F44" s="414"/>
    </row>
    <row r="45" ht="21.75" customHeight="1">
      <c r="A45" s="439"/>
      <c r="B45" s="440"/>
      <c r="C45" s="376"/>
      <c r="D45" s="374"/>
      <c r="E45" s="374"/>
      <c r="F45" s="411"/>
      <c r="H45" s="399"/>
      <c r="I45" s="399"/>
      <c r="J45" s="399"/>
    </row>
    <row r="46">
      <c r="A46" s="439"/>
      <c r="B46" s="440"/>
      <c r="C46" s="418" t="s">
        <v>380</v>
      </c>
      <c r="D46" s="419" t="s">
        <v>381</v>
      </c>
      <c r="E46" s="419" t="s">
        <v>382</v>
      </c>
      <c r="F46" s="411"/>
      <c r="H46" s="399"/>
      <c r="I46" s="399"/>
      <c r="J46" s="399"/>
    </row>
    <row r="47">
      <c r="A47" s="420" t="s">
        <v>229</v>
      </c>
      <c r="B47" s="421"/>
      <c r="C47" s="421" t="str">
        <f>IF(requetetracasanitaire="OUI TOTALEMENT","Le logiciel de traçabilité sanitaire permet de requêter efficacement les données dans le cadre des vigilances",IF(requetetracasanitaire="OUI PARTIELLEMENT","Le logiciel de traçabilité sanitaire ne permet pas de réaliser toutes les requêtes nécessaires dans le cadre des vigilances",IF(requetetracasanitaire="NA","-",IF(requetetracasanitaire="","Compléter la cartographie","Le logiciel de traçabilité sanitaire ne permet pas de réaliser de requêtes nécessaire dans le cadre des vigilances"))))</f>
        <v xml:space="preserve">Compléter la cartographie</v>
      </c>
      <c r="D47" s="409"/>
      <c r="E47" s="409"/>
      <c r="F47" s="411"/>
      <c r="H47" s="399"/>
      <c r="I47" s="399"/>
      <c r="J47" s="399"/>
    </row>
    <row r="48" ht="9.75" customHeight="1">
      <c r="A48" s="439"/>
      <c r="B48" s="440"/>
      <c r="C48" s="432"/>
      <c r="D48" s="374"/>
      <c r="E48" s="374"/>
      <c r="F48" s="411"/>
      <c r="H48" s="399"/>
      <c r="I48" s="399"/>
      <c r="J48" s="399"/>
    </row>
    <row r="49">
      <c r="A49" s="420" t="s">
        <v>272</v>
      </c>
      <c r="B49" s="421"/>
      <c r="C49" s="421" t="str">
        <f>IF(requetetracafinanciere="OUI TOTALEMENT","L'établissement dispose d'un outil permettant de requêter efficacement les données des DMI posés",IF(requetetracafinanciere="OUI PARTIELLEMENT","L'établissement dispose d'un outil ne permettant pas de recueillir efficacement l'ensemble des données des DMI posés",IF(requetetracafinanciere="NA","-",IF(requetetracafinanciere="","Compléter la cartographie","L'établissement ne dispose d'aucun outil pour requêter les données des DMI posés"))))</f>
        <v xml:space="preserve">Compléter la cartographie</v>
      </c>
      <c r="D49" s="409"/>
      <c r="E49" s="409"/>
      <c r="F49" s="411"/>
      <c r="H49" s="399"/>
      <c r="I49" s="399"/>
      <c r="J49" s="399"/>
    </row>
    <row r="50" ht="15.75">
      <c r="A50" s="439"/>
      <c r="B50" s="440"/>
      <c r="C50" s="432"/>
      <c r="D50" s="374"/>
      <c r="E50" s="374"/>
      <c r="F50" s="411"/>
    </row>
    <row r="51" ht="18.75">
      <c r="A51" s="412" t="s">
        <v>401</v>
      </c>
      <c r="B51" s="413"/>
      <c r="C51" s="413"/>
      <c r="D51" s="413"/>
      <c r="E51" s="413"/>
      <c r="F51" s="414"/>
    </row>
    <row r="52" ht="15.75">
      <c r="A52" s="410"/>
      <c r="B52" s="374"/>
      <c r="C52" s="374"/>
      <c r="D52" s="374"/>
      <c r="E52" s="374"/>
      <c r="F52" s="411"/>
    </row>
    <row r="53" ht="42.75">
      <c r="A53" s="441" t="s">
        <v>324</v>
      </c>
      <c r="B53" s="442"/>
      <c r="C53" s="440" t="s">
        <v>402</v>
      </c>
      <c r="D53" s="429"/>
      <c r="E53" s="374"/>
      <c r="F53" s="411"/>
    </row>
    <row r="54" ht="15.75">
      <c r="A54" s="410"/>
      <c r="B54" s="374"/>
      <c r="C54" s="374"/>
      <c r="D54" s="82"/>
      <c r="E54" s="374"/>
      <c r="F54" s="411"/>
    </row>
    <row r="55" ht="28.5">
      <c r="A55" s="443" t="s">
        <v>330</v>
      </c>
      <c r="B55" s="444"/>
      <c r="C55" s="440" t="s">
        <v>403</v>
      </c>
      <c r="D55" s="429"/>
      <c r="E55" s="374"/>
      <c r="F55" s="411"/>
    </row>
    <row r="56" ht="15.75">
      <c r="A56" s="410"/>
      <c r="B56" s="374"/>
      <c r="C56" s="374"/>
      <c r="D56" s="82"/>
      <c r="E56" s="374"/>
      <c r="F56" s="411"/>
    </row>
    <row r="57" ht="42.75">
      <c r="A57" s="445" t="s">
        <v>334</v>
      </c>
      <c r="B57" s="446"/>
      <c r="C57" s="440" t="s">
        <v>404</v>
      </c>
      <c r="D57" s="429"/>
      <c r="E57" s="374"/>
      <c r="F57" s="411"/>
    </row>
    <row r="58">
      <c r="A58" s="410"/>
      <c r="B58" s="374"/>
      <c r="C58" s="374"/>
      <c r="D58" s="374"/>
      <c r="E58" s="374"/>
      <c r="F58" s="411"/>
    </row>
    <row r="59">
      <c r="A59" s="447" t="s">
        <v>405</v>
      </c>
      <c r="B59" s="448"/>
      <c r="C59" s="449" t="s">
        <v>406</v>
      </c>
      <c r="D59" s="450" t="str">
        <f>IF(OR(ISBLANK(D53),ISBLANK(D55),ISBLANK(D57)),"compléter les cases jaunes ci-dessus",(IF(D53="OUI TOTALEMENT",IF(D55="OUI TOTALEMENT",IF(D57="OUI TOTALEMENT","L'établissement a informatisé toutes les étapes","équipement logiciel ou accès insuffisant"),"équipement logiciel ou accès insuffisant"),"équipement logiciel ou accès insuffisant")))</f>
        <v xml:space="preserve">compléter les cases jaunes ci-dessus</v>
      </c>
      <c r="E59" s="451"/>
      <c r="F59" s="411"/>
    </row>
    <row r="60">
      <c r="A60" s="410"/>
      <c r="B60" s="374"/>
      <c r="C60" s="374"/>
      <c r="D60" s="374"/>
      <c r="E60" s="374"/>
      <c r="F60" s="411"/>
    </row>
    <row r="61">
      <c r="A61" s="452"/>
      <c r="B61" s="453"/>
      <c r="C61" s="453" t="s">
        <v>407</v>
      </c>
      <c r="D61" s="453"/>
      <c r="E61" s="453"/>
      <c r="F61" s="411"/>
    </row>
    <row r="62">
      <c r="A62" s="454" t="s">
        <v>408</v>
      </c>
      <c r="B62" s="455"/>
      <c r="C62" s="419" t="s">
        <v>409</v>
      </c>
      <c r="D62" s="419" t="s">
        <v>410</v>
      </c>
      <c r="E62" s="419" t="s">
        <v>411</v>
      </c>
      <c r="F62" s="411"/>
    </row>
    <row r="63" ht="25.5" customHeight="1">
      <c r="A63" s="456"/>
      <c r="B63" s="457"/>
      <c r="C63" s="438"/>
      <c r="D63" s="409"/>
      <c r="E63" s="409"/>
      <c r="F63" s="411"/>
    </row>
    <row r="64">
      <c r="A64" s="456"/>
      <c r="B64" s="457"/>
      <c r="C64" s="438"/>
      <c r="D64" s="409"/>
      <c r="E64" s="409"/>
      <c r="F64" s="411"/>
    </row>
    <row r="65" ht="21.75" customHeight="1">
      <c r="A65" s="456"/>
      <c r="B65" s="457"/>
      <c r="C65" s="438"/>
      <c r="D65" s="409"/>
      <c r="E65" s="409"/>
      <c r="F65" s="411"/>
    </row>
    <row r="66">
      <c r="A66" s="456"/>
      <c r="B66" s="457"/>
      <c r="C66" s="438"/>
      <c r="D66" s="409"/>
      <c r="E66" s="409"/>
      <c r="F66" s="411"/>
    </row>
    <row r="67">
      <c r="A67" s="456"/>
      <c r="B67" s="457"/>
      <c r="C67" s="438"/>
      <c r="D67" s="409"/>
      <c r="E67" s="409"/>
      <c r="F67" s="411"/>
    </row>
    <row r="68">
      <c r="A68" s="456"/>
      <c r="B68" s="457"/>
      <c r="C68" s="438"/>
      <c r="D68" s="409"/>
      <c r="E68" s="409"/>
      <c r="F68" s="411"/>
    </row>
    <row r="69" ht="15.75">
      <c r="A69" s="410"/>
      <c r="B69" s="374"/>
      <c r="C69" s="374"/>
      <c r="D69" s="374"/>
      <c r="E69" s="374"/>
      <c r="F69" s="411"/>
    </row>
    <row r="70" ht="15.75">
      <c r="A70" s="410" t="s">
        <v>412</v>
      </c>
      <c r="B70" s="374"/>
      <c r="C70" s="374"/>
      <c r="D70" s="429"/>
      <c r="E70" s="374"/>
      <c r="F70" s="411"/>
    </row>
    <row r="71" ht="15.75">
      <c r="A71" s="410" t="s">
        <v>413</v>
      </c>
      <c r="B71" s="374"/>
      <c r="C71" s="374"/>
      <c r="D71" s="429"/>
      <c r="E71" s="374"/>
      <c r="F71" s="411"/>
    </row>
    <row r="72">
      <c r="A72" s="410"/>
      <c r="B72" s="374"/>
      <c r="C72" s="374"/>
      <c r="D72" s="374"/>
      <c r="E72" s="374"/>
      <c r="F72" s="411"/>
    </row>
    <row r="73">
      <c r="A73" s="447" t="s">
        <v>405</v>
      </c>
      <c r="B73" s="448"/>
      <c r="C73" s="449" t="s">
        <v>414</v>
      </c>
      <c r="D73" s="450" t="str">
        <f>IF(OR(ISBLANK(D70),ISBLANK(D71)),"compléter les cases jaunes ci-dessus",IF(D70="OUI",IF(D71="OUI","L'équipement en douchette est en adéquation avec l'activité de l'établissement","Il est nécessaire d'acheter des douchettes compatibles IUD"),"L'établissement doit s'équiper en douchette supplémentaire"))</f>
        <v xml:space="preserve">compléter les cases jaunes ci-dessus</v>
      </c>
      <c r="E73" s="451"/>
      <c r="F73" s="411"/>
    </row>
    <row r="74">
      <c r="A74" s="452"/>
      <c r="B74" s="453"/>
      <c r="C74" s="453" t="s">
        <v>415</v>
      </c>
      <c r="D74" s="453"/>
      <c r="E74" s="453"/>
      <c r="F74" s="411"/>
    </row>
    <row r="75">
      <c r="A75" s="454" t="s">
        <v>416</v>
      </c>
      <c r="B75" s="455"/>
      <c r="C75" s="419" t="s">
        <v>417</v>
      </c>
      <c r="D75" s="419" t="s">
        <v>418</v>
      </c>
      <c r="E75" s="419" t="s">
        <v>419</v>
      </c>
      <c r="F75" s="411"/>
    </row>
    <row r="76">
      <c r="A76" s="458"/>
      <c r="B76" s="459"/>
      <c r="C76" s="409"/>
      <c r="D76" s="409"/>
      <c r="E76" s="409"/>
      <c r="F76" s="411"/>
    </row>
    <row r="77">
      <c r="A77" s="458"/>
      <c r="B77" s="459"/>
      <c r="C77" s="409"/>
      <c r="D77" s="409"/>
      <c r="E77" s="409"/>
      <c r="F77" s="411"/>
    </row>
    <row r="78">
      <c r="A78" s="458"/>
      <c r="B78" s="459"/>
      <c r="C78" s="409"/>
      <c r="D78" s="409"/>
      <c r="E78" s="409"/>
      <c r="F78" s="411"/>
    </row>
    <row r="79">
      <c r="A79" s="458"/>
      <c r="B79" s="459"/>
      <c r="C79" s="409"/>
      <c r="D79" s="409"/>
      <c r="E79" s="409"/>
      <c r="F79" s="411"/>
    </row>
    <row r="80">
      <c r="A80" s="458"/>
      <c r="B80" s="459"/>
      <c r="C80" s="409"/>
      <c r="D80" s="409"/>
      <c r="E80" s="409"/>
      <c r="F80" s="411"/>
    </row>
    <row r="81">
      <c r="A81" s="458"/>
      <c r="B81" s="459"/>
      <c r="C81" s="409"/>
      <c r="D81" s="409"/>
      <c r="E81" s="409"/>
      <c r="F81" s="411"/>
    </row>
    <row r="82">
      <c r="A82" s="439"/>
      <c r="B82" s="440"/>
      <c r="C82" s="376"/>
      <c r="D82" s="374"/>
      <c r="E82" s="374"/>
      <c r="F82" s="411"/>
    </row>
    <row r="83" ht="15.75">
      <c r="A83" s="439"/>
      <c r="B83" s="440"/>
      <c r="C83" s="376"/>
      <c r="D83" s="374"/>
      <c r="E83" s="374"/>
      <c r="F83" s="411"/>
    </row>
    <row r="84" ht="39.75" customHeight="1">
      <c r="A84" s="460" t="s">
        <v>420</v>
      </c>
      <c r="B84" s="461"/>
      <c r="C84" s="413"/>
      <c r="D84" s="413"/>
      <c r="E84" s="414"/>
      <c r="F84" s="411"/>
    </row>
    <row r="85" ht="15.75">
      <c r="A85" s="462"/>
      <c r="B85" s="463"/>
      <c r="C85" s="464"/>
      <c r="D85" s="463"/>
      <c r="E85" s="465"/>
      <c r="F85" s="411"/>
    </row>
    <row r="86" ht="15.75">
      <c r="A86" s="410"/>
      <c r="B86" s="374"/>
      <c r="C86" s="466" t="s">
        <v>421</v>
      </c>
      <c r="D86" s="467"/>
      <c r="E86" s="411"/>
      <c r="F86" s="411"/>
    </row>
    <row r="87" ht="45" customHeight="1">
      <c r="A87" s="410"/>
      <c r="B87" s="374"/>
      <c r="C87" s="468"/>
      <c r="D87" s="469"/>
      <c r="E87" s="411"/>
      <c r="F87" s="411"/>
    </row>
    <row r="88" ht="30" customHeight="1">
      <c r="A88" s="410"/>
      <c r="B88" s="374"/>
      <c r="C88" s="470"/>
      <c r="D88" s="471"/>
      <c r="E88" s="411"/>
      <c r="F88" s="411"/>
    </row>
    <row r="89" ht="28.5" customHeight="1">
      <c r="A89" s="410"/>
      <c r="B89" s="374"/>
      <c r="C89" s="470"/>
      <c r="D89" s="471"/>
      <c r="E89" s="411"/>
      <c r="F89" s="411"/>
    </row>
    <row r="90" ht="15.75">
      <c r="A90" s="410"/>
      <c r="B90" s="374"/>
      <c r="C90" s="472"/>
      <c r="D90" s="473"/>
      <c r="E90" s="411"/>
      <c r="F90" s="411"/>
    </row>
    <row r="91">
      <c r="A91" s="410"/>
      <c r="B91" s="374"/>
      <c r="C91" s="376"/>
      <c r="D91" s="374"/>
      <c r="E91" s="411"/>
      <c r="F91" s="411"/>
    </row>
    <row r="92" ht="15.75">
      <c r="A92" s="410"/>
      <c r="B92" s="374"/>
      <c r="C92" s="376"/>
      <c r="D92" s="374"/>
      <c r="E92" s="411"/>
      <c r="F92" s="411"/>
    </row>
    <row r="93" ht="15.75">
      <c r="A93" s="410"/>
      <c r="B93" s="374"/>
      <c r="C93" s="466" t="s">
        <v>422</v>
      </c>
      <c r="D93" s="467"/>
      <c r="E93" s="411"/>
      <c r="F93" s="411"/>
    </row>
    <row r="94">
      <c r="A94" s="410"/>
      <c r="B94" s="374"/>
      <c r="C94" s="474"/>
      <c r="D94" s="475"/>
      <c r="E94" s="411"/>
      <c r="F94" s="411"/>
    </row>
    <row r="95" ht="30.75" customHeight="1">
      <c r="A95" s="410"/>
      <c r="B95" s="374"/>
      <c r="C95" s="476"/>
      <c r="D95" s="477"/>
      <c r="E95" s="411"/>
      <c r="F95" s="411"/>
    </row>
    <row r="96">
      <c r="A96" s="410"/>
      <c r="B96" s="374"/>
      <c r="C96" s="476"/>
      <c r="D96" s="477"/>
      <c r="E96" s="411"/>
      <c r="F96" s="411"/>
    </row>
    <row r="97" ht="37.5" customHeight="1">
      <c r="A97" s="410"/>
      <c r="B97" s="374"/>
      <c r="C97" s="478"/>
      <c r="D97" s="479"/>
      <c r="E97" s="411"/>
      <c r="F97" s="411"/>
    </row>
    <row r="98" ht="15.75">
      <c r="A98" s="480"/>
      <c r="B98" s="481"/>
      <c r="C98" s="482"/>
      <c r="D98" s="481"/>
      <c r="E98" s="483"/>
      <c r="F98" s="411"/>
    </row>
    <row r="99" ht="15.75">
      <c r="A99" s="480"/>
      <c r="B99" s="481"/>
      <c r="C99" s="481"/>
      <c r="D99" s="481"/>
      <c r="E99" s="481"/>
      <c r="F99" s="483"/>
    </row>
  </sheetData>
  <mergeCells count="26">
    <mergeCell ref="A1:F1"/>
    <mergeCell ref="A7:F7"/>
    <mergeCell ref="A9:E9"/>
    <mergeCell ref="A23:E23"/>
    <mergeCell ref="A35:E35"/>
    <mergeCell ref="A44:F44"/>
    <mergeCell ref="A51:F51"/>
    <mergeCell ref="A62:B62"/>
    <mergeCell ref="A65:B65"/>
    <mergeCell ref="A66:B66"/>
    <mergeCell ref="A67:B67"/>
    <mergeCell ref="A68:B68"/>
    <mergeCell ref="A75:B75"/>
    <mergeCell ref="A76:B76"/>
    <mergeCell ref="A77:B77"/>
    <mergeCell ref="A78:B78"/>
    <mergeCell ref="A79:B79"/>
    <mergeCell ref="A80:B80"/>
    <mergeCell ref="A81:B81"/>
    <mergeCell ref="A84:E84"/>
    <mergeCell ref="C86:D86"/>
    <mergeCell ref="C87:D88"/>
    <mergeCell ref="C89:D89"/>
    <mergeCell ref="C90:D90"/>
    <mergeCell ref="C93:D93"/>
    <mergeCell ref="C94:D97"/>
  </mergeCells>
  <dataValidations count="2" disablePrompts="0">
    <dataValidation sqref="D53 D55 D57 D25:D27" type="list" allowBlank="1" errorStyle="stop" imeMode="noControl" operator="between" showDropDown="0" showErrorMessage="1" showInputMessage="1">
      <formula1>'Liste déroulante'!$A$1:$A$3</formula1>
    </dataValidation>
    <dataValidation sqref="D70:D71" type="list" allowBlank="1" errorStyle="stop" imeMode="noControl" operator="between" showDropDown="0" showErrorMessage="1" showInputMessage="1">
      <formula1>'Liste déroulante'!$A$6:$A$7</formula1>
    </dataValidation>
  </dataValidations>
  <printOptions headings="0" gridLines="0"/>
  <pageMargins left="0.69999999999999996" right="0.69999999999999996" top="0.75" bottom="0.75" header="0.29999999999999999" footer="0.29999999999999999"/>
  <pageSetup paperSize="9" scale="37" fitToWidth="1" fitToHeight="1" pageOrder="downThenOver" orientation="portrait" usePrinterDefaults="1" blackAndWhite="0" draft="0" cellComments="none" useFirstPageNumber="0" errors="displayed" horizontalDpi="600" verticalDpi="600" copies="1"/>
  <headerFooter>
    <oddHeader>&amp;L&amp;G&amp;R&amp;"-,Gras"Date 1er remplissage :&amp;"-,Normal" XX / XX/ 20XX
&amp;"-,Gras"Date actualisation:&amp;"-,Normal" XX / XX/ 20XX</oddHeader>
    <oddFooter>&amp;CCartographie informatisation DMI - IUD - Resomedit
Bilan et plan d'action&amp;RVersion1 juin 2022</oddFooter>
  </headerFooter>
  <drawing r:id="rId1"/>
  <legacyDrawingHF r:id="rId2"/>
  <extLst>
    <ext xmlns:x14="http://schemas.microsoft.com/office/spreadsheetml/2009/9/main" uri="{78C0D931-6437-407d-A8EE-F0AAD7539E65}">
      <x14:conditionalFormattings>
        <x14:conditionalFormatting xmlns:xm="http://schemas.microsoft.com/office/excel/2006/main">
          <x14:cfRule type="expression" priority="177" id="{004C00DD-0082-4CD5-A469-00D200690030}">
            <xm:f>InteropPUICommandeSTOCK="OUI TOTALEMENT"</xm:f>
            <x14:dxf>
              <fill>
                <patternFill patternType="solid">
                  <fgColor rgb="FF00B050"/>
                  <bgColor rgb="FF00B050"/>
                </patternFill>
              </fill>
            </x14:dxf>
          </x14:cfRule>
          <xm:sqref>B14</xm:sqref>
        </x14:conditionalFormatting>
        <x14:conditionalFormatting xmlns:xm="http://schemas.microsoft.com/office/excel/2006/main">
          <x14:cfRule type="expression" priority="176" id="{0054008F-007F-4001-99D7-007C001F0028}">
            <xm:f>InteropPUICommandeSTOCK="OUI PARTIELLEMENT"</xm:f>
            <x14:dxf>
              <fill>
                <patternFill patternType="solid">
                  <fgColor theme="9" tint="-0.24994659260841701"/>
                  <bgColor theme="9" tint="-0.24994659260841701"/>
                </patternFill>
              </fill>
            </x14:dxf>
          </x14:cfRule>
          <xm:sqref>B14</xm:sqref>
        </x14:conditionalFormatting>
        <x14:conditionalFormatting xmlns:xm="http://schemas.microsoft.com/office/excel/2006/main">
          <x14:cfRule type="expression" priority="175" id="{000300E4-0064-421E-A9A6-0013006D00F2}">
            <xm:f>InteropPUICommandeSTOCK="NON"</xm:f>
            <x14:dxf>
              <fill>
                <patternFill patternType="solid">
                  <fgColor indexed="2"/>
                  <bgColor indexed="2"/>
                </patternFill>
              </fill>
            </x14:dxf>
          </x14:cfRule>
          <xm:sqref>B14</xm:sqref>
        </x14:conditionalFormatting>
        <x14:conditionalFormatting xmlns:xm="http://schemas.microsoft.com/office/excel/2006/main">
          <x14:cfRule type="expression" priority="174" id="{008600BF-00BC-4D56-86B7-006C008C00C4}">
            <xm:f>InteropPUICommandeSTOCK="NA"</xm:f>
            <x14:dxf>
              <fill>
                <patternFill patternType="solid">
                  <fgColor theme="0" tint="-0.14996795556505021"/>
                  <bgColor theme="0" tint="-0.14996795556505021"/>
                </patternFill>
              </fill>
            </x14:dxf>
          </x14:cfRule>
          <xm:sqref>B14</xm:sqref>
        </x14:conditionalFormatting>
        <x14:conditionalFormatting xmlns:xm="http://schemas.microsoft.com/office/excel/2006/main">
          <x14:cfRule type="expression" priority="173" id="{003C0047-0055-4E14-98F6-007700910026}">
            <xm:f>InteropMarchéCommandePUI="OUI TOTALEMENT"</xm:f>
            <x14:dxf>
              <fill>
                <patternFill patternType="solid">
                  <fgColor rgb="FF00B050"/>
                  <bgColor rgb="FF00B050"/>
                </patternFill>
              </fill>
            </x14:dxf>
          </x14:cfRule>
          <xm:sqref>B13</xm:sqref>
        </x14:conditionalFormatting>
        <x14:conditionalFormatting xmlns:xm="http://schemas.microsoft.com/office/excel/2006/main">
          <x14:cfRule type="expression" priority="172" id="{003400CA-00E9-4242-BD56-005900C30074}">
            <xm:f>InteropMarchéCommandePUI="OUI PARTIELLEMENT"</xm:f>
            <x14:dxf>
              <fill>
                <patternFill patternType="solid">
                  <fgColor theme="9" tint="-0.24994659260841701"/>
                  <bgColor theme="9" tint="-0.24994659260841701"/>
                </patternFill>
              </fill>
            </x14:dxf>
          </x14:cfRule>
          <xm:sqref>B13</xm:sqref>
        </x14:conditionalFormatting>
        <x14:conditionalFormatting xmlns:xm="http://schemas.microsoft.com/office/excel/2006/main">
          <x14:cfRule type="expression" priority="171" id="{00060078-0024-4442-A667-004000DD0056}">
            <xm:f>InteropMarchéCommandePUI="NON"</xm:f>
            <x14:dxf>
              <fill>
                <patternFill patternType="solid">
                  <fgColor indexed="2"/>
                  <bgColor indexed="2"/>
                </patternFill>
              </fill>
            </x14:dxf>
          </x14:cfRule>
          <xm:sqref>B13</xm:sqref>
        </x14:conditionalFormatting>
        <x14:conditionalFormatting xmlns:xm="http://schemas.microsoft.com/office/excel/2006/main">
          <x14:cfRule type="expression" priority="170" id="{00C7008D-0053-44A1-865E-009300E500B0}">
            <xm:f>InteropMarchéCommandePUI="NA"</xm:f>
            <x14:dxf>
              <fill>
                <patternFill patternType="solid">
                  <fgColor theme="0" tint="-0.14996795556505021"/>
                  <bgColor theme="0" tint="-0.14996795556505021"/>
                </patternFill>
              </fill>
            </x14:dxf>
          </x14:cfRule>
          <xm:sqref>B13</xm:sqref>
        </x14:conditionalFormatting>
        <x14:conditionalFormatting xmlns:xm="http://schemas.microsoft.com/office/excel/2006/main">
          <x14:cfRule type="expression" priority="169" id="{00CE0035-000A-415A-835A-00C2000500E4}">
            <xm:f>interopBaseDeDonnées="OUI TOTALEMENT"</xm:f>
            <x14:dxf>
              <fill>
                <patternFill patternType="solid">
                  <fgColor rgb="FF00B050"/>
                  <bgColor rgb="FF00B050"/>
                </patternFill>
              </fill>
            </x14:dxf>
          </x14:cfRule>
          <xm:sqref>B12</xm:sqref>
        </x14:conditionalFormatting>
        <x14:conditionalFormatting xmlns:xm="http://schemas.microsoft.com/office/excel/2006/main">
          <x14:cfRule type="expression" priority="168" id="{00CE0044-000E-4277-A794-0044008E00CD}">
            <xm:f>interopBaseDeDonnées="OUI PARTIELLEMENT"</xm:f>
            <x14:dxf>
              <fill>
                <patternFill patternType="solid">
                  <fgColor theme="9" tint="-0.24994659260841701"/>
                  <bgColor theme="9" tint="-0.24994659260841701"/>
                </patternFill>
              </fill>
            </x14:dxf>
          </x14:cfRule>
          <xm:sqref>B12</xm:sqref>
        </x14:conditionalFormatting>
        <x14:conditionalFormatting xmlns:xm="http://schemas.microsoft.com/office/excel/2006/main">
          <x14:cfRule type="expression" priority="167" id="{00590034-00BB-40A9-A8C1-0043008400EC}">
            <xm:f>interopBaseDeDonnées="NON"</xm:f>
            <x14:dxf>
              <fill>
                <patternFill patternType="solid">
                  <fgColor indexed="2"/>
                  <bgColor indexed="2"/>
                </patternFill>
              </fill>
            </x14:dxf>
          </x14:cfRule>
          <xm:sqref>B12</xm:sqref>
        </x14:conditionalFormatting>
        <x14:conditionalFormatting xmlns:xm="http://schemas.microsoft.com/office/excel/2006/main">
          <x14:cfRule type="expression" priority="166" id="{00FF0009-00EE-471A-BC3A-006000C700A0}">
            <xm:f>interopBaseDeDonnées="NA"</xm:f>
            <x14:dxf>
              <fill>
                <patternFill patternType="solid">
                  <fgColor theme="0" tint="-0.14996795556505021"/>
                  <bgColor theme="0" tint="-0.14996795556505021"/>
                </patternFill>
              </fill>
            </x14:dxf>
          </x14:cfRule>
          <xm:sqref>B12</xm:sqref>
        </x14:conditionalFormatting>
        <x14:conditionalFormatting xmlns:xm="http://schemas.microsoft.com/office/excel/2006/main">
          <x14:cfRule type="expression" priority="165" id="{00A3001B-002C-4ED6-A1AA-00F700CC00F3}">
            <xm:f>$D$73="L'équipement en douchette est en adéquation avec l'activité de l'établissement"</xm:f>
            <x14:dxf>
              <fill>
                <patternFill patternType="solid">
                  <fgColor rgb="FF00B050"/>
                  <bgColor rgb="FF00B050"/>
                </patternFill>
              </fill>
            </x14:dxf>
          </x14:cfRule>
          <xm:sqref>B73</xm:sqref>
        </x14:conditionalFormatting>
        <x14:conditionalFormatting xmlns:xm="http://schemas.microsoft.com/office/excel/2006/main">
          <x14:cfRule type="expression" priority="164" id="{005A0000-00F8-4A6E-BF32-00B3006000BB}">
            <xm:f>$D$73="Il est nécessaire d'acheter des douchettes compatibles IUD"</xm:f>
            <x14:dxf>
              <fill>
                <patternFill patternType="solid">
                  <fgColor indexed="2"/>
                  <bgColor indexed="2"/>
                </patternFill>
              </fill>
            </x14:dxf>
          </x14:cfRule>
          <xm:sqref>B73</xm:sqref>
        </x14:conditionalFormatting>
        <x14:conditionalFormatting xmlns:xm="http://schemas.microsoft.com/office/excel/2006/main">
          <x14:cfRule type="expression" priority="163" id="{009F007F-00BC-4BFF-8D86-00880043007C}">
            <xm:f>$D$73="L'établissement doit s'équiper en douchette supplémentaire"</xm:f>
            <x14:dxf>
              <fill>
                <patternFill patternType="solid">
                  <fgColor indexed="2"/>
                  <bgColor indexed="2"/>
                </patternFill>
              </fill>
            </x14:dxf>
          </x14:cfRule>
          <xm:sqref>B73</xm:sqref>
        </x14:conditionalFormatting>
        <x14:conditionalFormatting xmlns:xm="http://schemas.microsoft.com/office/excel/2006/main">
          <x14:cfRule type="cellIs" priority="162" operator="equal" id="{00C0009D-00EB-4DCD-A64C-00E100DF0084}">
            <xm:f>"OUI"</xm:f>
            <x14:dxf>
              <font>
                <color rgb="FF00B050"/>
              </font>
              <fill>
                <patternFill patternType="solid">
                  <fgColor theme="0"/>
                  <bgColor theme="0"/>
                </patternFill>
              </fill>
            </x14:dxf>
          </x14:cfRule>
          <xm:sqref>D53</xm:sqref>
        </x14:conditionalFormatting>
        <x14:conditionalFormatting xmlns:xm="http://schemas.microsoft.com/office/excel/2006/main">
          <x14:cfRule type="cellIs" priority="161" operator="equal" id="{007C0030-0029-43C1-B687-000D009500B7}">
            <xm:f>"OUI TOTALEMENT"</xm:f>
            <x14:dxf>
              <font>
                <color rgb="FF00B050"/>
              </font>
              <fill>
                <patternFill patternType="solid">
                  <fgColor theme="0"/>
                  <bgColor theme="0"/>
                </patternFill>
              </fill>
            </x14:dxf>
          </x14:cfRule>
          <xm:sqref>D53</xm:sqref>
        </x14:conditionalFormatting>
        <x14:conditionalFormatting xmlns:xm="http://schemas.microsoft.com/office/excel/2006/main">
          <x14:cfRule type="cellIs" priority="160" operator="equal" id="{00580052-00AF-4CDC-9DA7-00AF00E40089}">
            <xm:f>"OUI PARTIELLEMENT"</xm:f>
            <x14:dxf>
              <font>
                <color theme="9" tint="-0.24994659260841701"/>
              </font>
              <fill>
                <patternFill patternType="solid">
                  <fgColor theme="0"/>
                  <bgColor theme="0"/>
                </patternFill>
              </fill>
            </x14:dxf>
          </x14:cfRule>
          <xm:sqref>D53</xm:sqref>
        </x14:conditionalFormatting>
        <x14:conditionalFormatting xmlns:xm="http://schemas.microsoft.com/office/excel/2006/main">
          <x14:cfRule type="cellIs" priority="159" operator="equal" id="{001B0091-00FD-4B97-8C6D-007E00DA00F3}">
            <xm:f>"NON"</xm:f>
            <x14:dxf>
              <font>
                <color rgb="FF9C0006"/>
              </font>
              <fill>
                <patternFill patternType="solid">
                  <fgColor theme="0"/>
                  <bgColor theme="0"/>
                </patternFill>
              </fill>
            </x14:dxf>
          </x14:cfRule>
          <xm:sqref>D53</xm:sqref>
        </x14:conditionalFormatting>
        <x14:conditionalFormatting xmlns:xm="http://schemas.microsoft.com/office/excel/2006/main">
          <x14:cfRule type="cellIs" priority="158" operator="equal" id="{0015006A-0057-485E-9AEA-00B9007300DC}">
            <xm:f>"NA"</xm:f>
            <x14:dxf>
              <font>
                <color theme="0" tint="-0.34998626667073579"/>
              </font>
              <fill>
                <patternFill patternType="solid">
                  <fgColor theme="0"/>
                  <bgColor theme="0"/>
                </patternFill>
              </fill>
            </x14:dxf>
          </x14:cfRule>
          <xm:sqref>D53</xm:sqref>
        </x14:conditionalFormatting>
        <x14:conditionalFormatting xmlns:xm="http://schemas.microsoft.com/office/excel/2006/main">
          <x14:cfRule type="cellIs" priority="142" operator="equal" id="{002A002A-00D2-40A1-9632-00A2007800EC}">
            <xm:f>"OUI"</xm:f>
            <x14:dxf>
              <font>
                <color rgb="FF00B050"/>
              </font>
              <fill>
                <patternFill patternType="solid">
                  <fgColor theme="0"/>
                  <bgColor theme="0"/>
                </patternFill>
              </fill>
            </x14:dxf>
          </x14:cfRule>
          <xm:sqref>D55</xm:sqref>
        </x14:conditionalFormatting>
        <x14:conditionalFormatting xmlns:xm="http://schemas.microsoft.com/office/excel/2006/main">
          <x14:cfRule type="cellIs" priority="141" operator="equal" id="{007B00EB-0073-4D88-92CB-002100D900B6}">
            <xm:f>"OUI TOTALEMENT"</xm:f>
            <x14:dxf>
              <font>
                <color rgb="FF00B050"/>
              </font>
              <fill>
                <patternFill patternType="solid">
                  <fgColor theme="0"/>
                  <bgColor theme="0"/>
                </patternFill>
              </fill>
            </x14:dxf>
          </x14:cfRule>
          <xm:sqref>D55</xm:sqref>
        </x14:conditionalFormatting>
        <x14:conditionalFormatting xmlns:xm="http://schemas.microsoft.com/office/excel/2006/main">
          <x14:cfRule type="cellIs" priority="140" operator="equal" id="{00420000-00FF-4166-9313-006D0069004E}">
            <xm:f>"OUI PARTIELLEMENT"</xm:f>
            <x14:dxf>
              <font>
                <color theme="9" tint="-0.24994659260841701"/>
              </font>
              <fill>
                <patternFill patternType="solid">
                  <fgColor theme="0"/>
                  <bgColor theme="0"/>
                </patternFill>
              </fill>
            </x14:dxf>
          </x14:cfRule>
          <xm:sqref>D55</xm:sqref>
        </x14:conditionalFormatting>
        <x14:conditionalFormatting xmlns:xm="http://schemas.microsoft.com/office/excel/2006/main">
          <x14:cfRule type="cellIs" priority="139" operator="equal" id="{00FC00E5-0057-4110-8C67-00EC00B90072}">
            <xm:f>"NON"</xm:f>
            <x14:dxf>
              <font>
                <color rgb="FF9C0006"/>
              </font>
              <fill>
                <patternFill patternType="solid">
                  <fgColor theme="0"/>
                  <bgColor theme="0"/>
                </patternFill>
              </fill>
            </x14:dxf>
          </x14:cfRule>
          <xm:sqref>D55</xm:sqref>
        </x14:conditionalFormatting>
        <x14:conditionalFormatting xmlns:xm="http://schemas.microsoft.com/office/excel/2006/main">
          <x14:cfRule type="cellIs" priority="138" operator="equal" id="{0010009A-00D4-4559-8EE9-00AA008700CF}">
            <xm:f>"NA"</xm:f>
            <x14:dxf>
              <font>
                <color theme="0" tint="-0.34998626667073579"/>
              </font>
              <fill>
                <patternFill patternType="solid">
                  <fgColor theme="0"/>
                  <bgColor theme="0"/>
                </patternFill>
              </fill>
            </x14:dxf>
          </x14:cfRule>
          <xm:sqref>D55</xm:sqref>
        </x14:conditionalFormatting>
        <x14:conditionalFormatting xmlns:xm="http://schemas.microsoft.com/office/excel/2006/main">
          <x14:cfRule type="cellIs" priority="137" operator="equal" id="{007D00B1-008D-472F-8E36-00A200BB00AD}">
            <xm:f>"OUI"</xm:f>
            <x14:dxf>
              <font>
                <color rgb="FF00B050"/>
              </font>
              <fill>
                <patternFill patternType="solid">
                  <fgColor theme="0"/>
                  <bgColor theme="0"/>
                </patternFill>
              </fill>
            </x14:dxf>
          </x14:cfRule>
          <xm:sqref>D57</xm:sqref>
        </x14:conditionalFormatting>
        <x14:conditionalFormatting xmlns:xm="http://schemas.microsoft.com/office/excel/2006/main">
          <x14:cfRule type="cellIs" priority="136" operator="equal" id="{008F009F-0062-471D-9885-0062001E00F6}">
            <xm:f>"OUI TOTALEMENT"</xm:f>
            <x14:dxf>
              <font>
                <color rgb="FF00B050"/>
              </font>
              <fill>
                <patternFill patternType="solid">
                  <fgColor theme="0"/>
                  <bgColor theme="0"/>
                </patternFill>
              </fill>
            </x14:dxf>
          </x14:cfRule>
          <xm:sqref>D57</xm:sqref>
        </x14:conditionalFormatting>
        <x14:conditionalFormatting xmlns:xm="http://schemas.microsoft.com/office/excel/2006/main">
          <x14:cfRule type="cellIs" priority="135" operator="equal" id="{00B10028-0044-44E2-8098-005F008B001B}">
            <xm:f>"OUI PARTIELLEMENT"</xm:f>
            <x14:dxf>
              <font>
                <color theme="9" tint="-0.24994659260841701"/>
              </font>
              <fill>
                <patternFill patternType="solid">
                  <fgColor theme="0"/>
                  <bgColor theme="0"/>
                </patternFill>
              </fill>
            </x14:dxf>
          </x14:cfRule>
          <xm:sqref>D57</xm:sqref>
        </x14:conditionalFormatting>
        <x14:conditionalFormatting xmlns:xm="http://schemas.microsoft.com/office/excel/2006/main">
          <x14:cfRule type="cellIs" priority="134" operator="equal" id="{00530035-00BB-40A6-9ECA-002100D200CB}">
            <xm:f>"NON"</xm:f>
            <x14:dxf>
              <font>
                <color rgb="FF9C0006"/>
              </font>
              <fill>
                <patternFill patternType="solid">
                  <fgColor theme="0"/>
                  <bgColor theme="0"/>
                </patternFill>
              </fill>
            </x14:dxf>
          </x14:cfRule>
          <xm:sqref>D57</xm:sqref>
        </x14:conditionalFormatting>
        <x14:conditionalFormatting xmlns:xm="http://schemas.microsoft.com/office/excel/2006/main">
          <x14:cfRule type="cellIs" priority="133" operator="equal" id="{005B0023-003A-4F65-94BB-008900D70077}">
            <xm:f>"NA"</xm:f>
            <x14:dxf>
              <font>
                <color theme="0" tint="-0.34998626667073579"/>
              </font>
              <fill>
                <patternFill patternType="solid">
                  <fgColor theme="0"/>
                  <bgColor theme="0"/>
                </patternFill>
              </fill>
            </x14:dxf>
          </x14:cfRule>
          <xm:sqref>D57</xm:sqref>
        </x14:conditionalFormatting>
        <x14:conditionalFormatting xmlns:xm="http://schemas.microsoft.com/office/excel/2006/main">
          <x14:cfRule type="cellIs" priority="132" operator="equal" id="{00020005-0057-41E7-A08E-00B800850058}">
            <xm:f>"OUI"</xm:f>
            <x14:dxf>
              <font>
                <color rgb="FF00B050"/>
              </font>
              <fill>
                <patternFill patternType="solid">
                  <fgColor theme="0"/>
                  <bgColor theme="0"/>
                </patternFill>
              </fill>
            </x14:dxf>
          </x14:cfRule>
          <xm:sqref>D70</xm:sqref>
        </x14:conditionalFormatting>
        <x14:conditionalFormatting xmlns:xm="http://schemas.microsoft.com/office/excel/2006/main">
          <x14:cfRule type="cellIs" priority="131" operator="equal" id="{00750076-0057-48A9-8AE7-002E006500E2}">
            <xm:f>"OUI TOTALEMENT"</xm:f>
            <x14:dxf>
              <font>
                <color rgb="FF00B050"/>
              </font>
              <fill>
                <patternFill patternType="solid">
                  <fgColor theme="0"/>
                  <bgColor theme="0"/>
                </patternFill>
              </fill>
            </x14:dxf>
          </x14:cfRule>
          <xm:sqref>D70</xm:sqref>
        </x14:conditionalFormatting>
        <x14:conditionalFormatting xmlns:xm="http://schemas.microsoft.com/office/excel/2006/main">
          <x14:cfRule type="cellIs" priority="130" operator="equal" id="{00CA0023-00CF-4353-B108-009A00980029}">
            <xm:f>"OUI PARTIELLEMENT"</xm:f>
            <x14:dxf>
              <font>
                <color theme="9" tint="-0.24994659260841701"/>
              </font>
              <fill>
                <patternFill patternType="solid">
                  <fgColor theme="0"/>
                  <bgColor theme="0"/>
                </patternFill>
              </fill>
            </x14:dxf>
          </x14:cfRule>
          <xm:sqref>D70</xm:sqref>
        </x14:conditionalFormatting>
        <x14:conditionalFormatting xmlns:xm="http://schemas.microsoft.com/office/excel/2006/main">
          <x14:cfRule type="cellIs" priority="129" operator="equal" id="{003F0067-0093-4DE6-8E17-007000AC00A6}">
            <xm:f>"NON"</xm:f>
            <x14:dxf>
              <font>
                <color rgb="FF9C0006"/>
              </font>
              <fill>
                <patternFill patternType="solid">
                  <fgColor theme="0"/>
                  <bgColor theme="0"/>
                </patternFill>
              </fill>
            </x14:dxf>
          </x14:cfRule>
          <xm:sqref>D70</xm:sqref>
        </x14:conditionalFormatting>
        <x14:conditionalFormatting xmlns:xm="http://schemas.microsoft.com/office/excel/2006/main">
          <x14:cfRule type="cellIs" priority="128" operator="equal" id="{00580002-00BA-4176-A2FF-00B5001F0018}">
            <xm:f>"NA"</xm:f>
            <x14:dxf>
              <font>
                <color theme="0" tint="-0.34998626667073579"/>
              </font>
              <fill>
                <patternFill patternType="solid">
                  <fgColor theme="0"/>
                  <bgColor theme="0"/>
                </patternFill>
              </fill>
            </x14:dxf>
          </x14:cfRule>
          <xm:sqref>D70</xm:sqref>
        </x14:conditionalFormatting>
        <x14:conditionalFormatting xmlns:xm="http://schemas.microsoft.com/office/excel/2006/main">
          <x14:cfRule type="cellIs" priority="122" operator="equal" id="{00B1003E-0094-4587-9225-001D0030001F}">
            <xm:f>"OUI"</xm:f>
            <x14:dxf>
              <font>
                <color rgb="FF00B050"/>
              </font>
              <fill>
                <patternFill patternType="solid">
                  <fgColor theme="0"/>
                  <bgColor theme="0"/>
                </patternFill>
              </fill>
            </x14:dxf>
          </x14:cfRule>
          <xm:sqref>D71</xm:sqref>
        </x14:conditionalFormatting>
        <x14:conditionalFormatting xmlns:xm="http://schemas.microsoft.com/office/excel/2006/main">
          <x14:cfRule type="cellIs" priority="121" operator="equal" id="{004D004A-00A4-4AA7-929E-008100D8002C}">
            <xm:f>"OUI TOTALEMENT"</xm:f>
            <x14:dxf>
              <font>
                <color rgb="FF00B050"/>
              </font>
              <fill>
                <patternFill patternType="solid">
                  <fgColor theme="0"/>
                  <bgColor theme="0"/>
                </patternFill>
              </fill>
            </x14:dxf>
          </x14:cfRule>
          <xm:sqref>D71</xm:sqref>
        </x14:conditionalFormatting>
        <x14:conditionalFormatting xmlns:xm="http://schemas.microsoft.com/office/excel/2006/main">
          <x14:cfRule type="cellIs" priority="120" operator="equal" id="{00660076-00C0-404E-8906-005900BA0051}">
            <xm:f>"OUI PARTIELLEMENT"</xm:f>
            <x14:dxf>
              <font>
                <color theme="9" tint="-0.24994659260841701"/>
              </font>
              <fill>
                <patternFill patternType="solid">
                  <fgColor theme="0"/>
                  <bgColor theme="0"/>
                </patternFill>
              </fill>
            </x14:dxf>
          </x14:cfRule>
          <xm:sqref>D71</xm:sqref>
        </x14:conditionalFormatting>
        <x14:conditionalFormatting xmlns:xm="http://schemas.microsoft.com/office/excel/2006/main">
          <x14:cfRule type="cellIs" priority="119" operator="equal" id="{000500AD-0068-40E6-8CAA-0066002B00DF}">
            <xm:f>"NON"</xm:f>
            <x14:dxf>
              <font>
                <color rgb="FF9C0006"/>
              </font>
              <fill>
                <patternFill patternType="solid">
                  <fgColor theme="0"/>
                  <bgColor theme="0"/>
                </patternFill>
              </fill>
            </x14:dxf>
          </x14:cfRule>
          <xm:sqref>D71</xm:sqref>
        </x14:conditionalFormatting>
        <x14:conditionalFormatting xmlns:xm="http://schemas.microsoft.com/office/excel/2006/main">
          <x14:cfRule type="cellIs" priority="118" operator="equal" id="{008B00D1-000C-425F-B8BB-00CE00CB0098}">
            <xm:f>"NA"</xm:f>
            <x14:dxf>
              <font>
                <color theme="0" tint="-0.34998626667073579"/>
              </font>
              <fill>
                <patternFill patternType="solid">
                  <fgColor theme="0"/>
                  <bgColor theme="0"/>
                </patternFill>
              </fill>
            </x14:dxf>
          </x14:cfRule>
          <xm:sqref>D71</xm:sqref>
        </x14:conditionalFormatting>
        <x14:conditionalFormatting xmlns:xm="http://schemas.microsoft.com/office/excel/2006/main">
          <x14:cfRule type="expression" priority="117" id="{004700D9-0054-43F6-A62A-000A005200E4}">
            <xm:f>$D$59="L'établissement a informatisé toutes les étapes"</xm:f>
            <x14:dxf>
              <fill>
                <patternFill patternType="solid">
                  <fgColor rgb="FF00B050"/>
                  <bgColor rgb="FF00B050"/>
                </patternFill>
              </fill>
            </x14:dxf>
          </x14:cfRule>
          <xm:sqref>B59</xm:sqref>
        </x14:conditionalFormatting>
        <x14:conditionalFormatting xmlns:xm="http://schemas.microsoft.com/office/excel/2006/main">
          <x14:cfRule type="expression" priority="116" id="{00D100C3-00F5-4BF2-A74F-007F0032000F}">
            <xm:f>$D$59="équipement logiciel ou accès insuffisant"</xm:f>
            <x14:dxf>
              <fill>
                <patternFill patternType="solid">
                  <fgColor indexed="2"/>
                  <bgColor indexed="2"/>
                </patternFill>
              </fill>
            </x14:dxf>
          </x14:cfRule>
          <xm:sqref>B59</xm:sqref>
        </x14:conditionalFormatting>
        <x14:conditionalFormatting xmlns:xm="http://schemas.microsoft.com/office/excel/2006/main">
          <x14:cfRule type="expression" priority="84" id="{002A000C-00D3-4A91-A0B8-002600290021}">
            <xm:f>InteropTRACAPuiUS="OUI TOTALEMENT"</xm:f>
            <x14:dxf>
              <fill>
                <patternFill patternType="solid">
                  <fgColor rgb="FF00B050"/>
                  <bgColor rgb="FF00B050"/>
                </patternFill>
              </fill>
            </x14:dxf>
          </x14:cfRule>
          <xm:sqref>B15</xm:sqref>
        </x14:conditionalFormatting>
        <x14:conditionalFormatting xmlns:xm="http://schemas.microsoft.com/office/excel/2006/main">
          <x14:cfRule type="expression" priority="83" id="{00CC0088-001B-40E7-B37A-004A00DB009E}">
            <xm:f>InteropTRACAPuiUS="OUI PARTIELLEMENT"</xm:f>
            <x14:dxf>
              <fill>
                <patternFill patternType="solid">
                  <fgColor theme="9" tint="-0.24994659260841701"/>
                  <bgColor theme="9" tint="-0.24994659260841701"/>
                </patternFill>
              </fill>
            </x14:dxf>
          </x14:cfRule>
          <xm:sqref>B15</xm:sqref>
        </x14:conditionalFormatting>
        <x14:conditionalFormatting xmlns:xm="http://schemas.microsoft.com/office/excel/2006/main">
          <x14:cfRule type="expression" priority="82" id="{00F600AB-0030-48E7-934C-00570093006D}">
            <xm:f>InteropTRACAPuiUS="NON"</xm:f>
            <x14:dxf>
              <fill>
                <patternFill patternType="solid">
                  <fgColor indexed="2"/>
                  <bgColor indexed="2"/>
                </patternFill>
              </fill>
            </x14:dxf>
          </x14:cfRule>
          <xm:sqref>B15</xm:sqref>
        </x14:conditionalFormatting>
        <x14:conditionalFormatting xmlns:xm="http://schemas.microsoft.com/office/excel/2006/main">
          <x14:cfRule type="expression" priority="81" id="{00400025-0017-4D1F-B517-0053002A0062}">
            <xm:f>InteropTRACAPuiUS="NA"</xm:f>
            <x14:dxf>
              <fill>
                <patternFill patternType="solid">
                  <fgColor theme="0" tint="-0.14996795556505021"/>
                  <bgColor theme="0" tint="-0.14996795556505021"/>
                </patternFill>
              </fill>
            </x14:dxf>
          </x14:cfRule>
          <xm:sqref>B15</xm:sqref>
        </x14:conditionalFormatting>
        <x14:conditionalFormatting xmlns:xm="http://schemas.microsoft.com/office/excel/2006/main">
          <x14:cfRule type="expression" priority="80" id="{00BD00FC-0054-461F-9181-0047004B0040}">
            <xm:f>InteropPUIstockTraça="OUI TOTALEMENT"</xm:f>
            <x14:dxf>
              <fill>
                <patternFill patternType="solid">
                  <fgColor rgb="FF00B050"/>
                  <bgColor rgb="FF00B050"/>
                </patternFill>
              </fill>
            </x14:dxf>
          </x14:cfRule>
          <xm:sqref>B16</xm:sqref>
        </x14:conditionalFormatting>
        <x14:conditionalFormatting xmlns:xm="http://schemas.microsoft.com/office/excel/2006/main">
          <x14:cfRule type="expression" priority="79" id="{00CE00E2-0043-4361-8E12-00BB0046002F}">
            <xm:f>InteropPUIstockTraça="OUI PARTIELLEMENT"</xm:f>
            <x14:dxf>
              <fill>
                <patternFill patternType="solid">
                  <fgColor theme="9" tint="-0.24994659260841701"/>
                  <bgColor theme="9" tint="-0.24994659260841701"/>
                </patternFill>
              </fill>
            </x14:dxf>
          </x14:cfRule>
          <xm:sqref>B16</xm:sqref>
        </x14:conditionalFormatting>
        <x14:conditionalFormatting xmlns:xm="http://schemas.microsoft.com/office/excel/2006/main">
          <x14:cfRule type="expression" priority="78" id="{00CD00B4-00DC-416A-969E-0031003A00D6}">
            <xm:f>InteropPUIstockTraça="NON"</xm:f>
            <x14:dxf>
              <fill>
                <patternFill patternType="solid">
                  <fgColor indexed="2"/>
                  <bgColor indexed="2"/>
                </patternFill>
              </fill>
            </x14:dxf>
          </x14:cfRule>
          <xm:sqref>B16</xm:sqref>
        </x14:conditionalFormatting>
        <x14:conditionalFormatting xmlns:xm="http://schemas.microsoft.com/office/excel/2006/main">
          <x14:cfRule type="expression" priority="77" id="{005F0066-0047-491F-8AB4-002100080006}">
            <xm:f>InteropPUIstockTraça="NA"</xm:f>
            <x14:dxf>
              <fill>
                <patternFill patternType="solid">
                  <fgColor theme="0" tint="-0.14996795556505021"/>
                  <bgColor theme="0" tint="-0.14996795556505021"/>
                </patternFill>
              </fill>
            </x14:dxf>
          </x14:cfRule>
          <xm:sqref>B16</xm:sqref>
        </x14:conditionalFormatting>
        <x14:conditionalFormatting xmlns:xm="http://schemas.microsoft.com/office/excel/2006/main">
          <x14:cfRule type="expression" priority="76" id="{0031006F-002D-4302-90B3-003100AE0092}">
            <xm:f>EtiquettagePUI="OUI TOTALEMENT"</xm:f>
            <x14:dxf>
              <fill>
                <patternFill patternType="solid">
                  <fgColor theme="9" tint="-0.24994659260841701"/>
                  <bgColor theme="9" tint="-0.24994659260841701"/>
                </patternFill>
              </fill>
            </x14:dxf>
          </x14:cfRule>
          <xm:sqref>B19</xm:sqref>
        </x14:conditionalFormatting>
        <x14:conditionalFormatting xmlns:xm="http://schemas.microsoft.com/office/excel/2006/main">
          <x14:cfRule type="expression" priority="75" id="{004400A2-002A-4B6D-B0A3-0047002A0073}">
            <xm:f>EtiquettagePUI="OUI PARTIELLEMENT"</xm:f>
            <x14:dxf>
              <fill>
                <patternFill patternType="solid">
                  <fgColor theme="9" tint="-0.24994659260841701"/>
                  <bgColor theme="9" tint="-0.24994659260841701"/>
                </patternFill>
              </fill>
            </x14:dxf>
          </x14:cfRule>
          <xm:sqref>B19</xm:sqref>
        </x14:conditionalFormatting>
        <x14:conditionalFormatting xmlns:xm="http://schemas.microsoft.com/office/excel/2006/main">
          <x14:cfRule type="expression" priority="74" id="{00B7009B-00B6-45B0-ADE9-000200D40064}">
            <xm:f>EtiquettagePUI="NON"</xm:f>
            <x14:dxf>
              <fill>
                <patternFill patternType="solid">
                  <fgColor theme="0" tint="-0.24994659260841701"/>
                  <bgColor theme="0" tint="-0.24994659260841701"/>
                </patternFill>
              </fill>
            </x14:dxf>
          </x14:cfRule>
          <xm:sqref>B19</xm:sqref>
        </x14:conditionalFormatting>
        <x14:conditionalFormatting xmlns:xm="http://schemas.microsoft.com/office/excel/2006/main">
          <x14:cfRule type="expression" priority="73" id="{0096003D-0043-4E04-A1D4-00DD00BD00BE}">
            <xm:f>EtiquettagePUI="NA"</xm:f>
            <x14:dxf>
              <fill>
                <patternFill patternType="solid">
                  <fgColor theme="0" tint="-0.14996795556505021"/>
                  <bgColor theme="0" tint="-0.14996795556505021"/>
                </patternFill>
              </fill>
            </x14:dxf>
          </x14:cfRule>
          <xm:sqref>B19</xm:sqref>
        </x14:conditionalFormatting>
        <x14:conditionalFormatting xmlns:xm="http://schemas.microsoft.com/office/excel/2006/main">
          <x14:cfRule type="expression" priority="72" id="{000F0024-00B7-409C-BEEA-0048006E00F1}">
            <xm:f>EtiquettageTRACAPUI="OUI TOTALEMENT"</xm:f>
            <x14:dxf>
              <fill>
                <patternFill patternType="solid">
                  <fgColor theme="9" tint="-0.24994659260841701"/>
                  <bgColor theme="9" tint="-0.24994659260841701"/>
                </patternFill>
              </fill>
            </x14:dxf>
          </x14:cfRule>
          <xm:sqref>B20</xm:sqref>
        </x14:conditionalFormatting>
        <x14:conditionalFormatting xmlns:xm="http://schemas.microsoft.com/office/excel/2006/main">
          <x14:cfRule type="expression" priority="71" id="{00FA0092-0086-4896-AA22-00E4006C00E1}">
            <xm:f>EtiquettageTRACAPUI="OUI PARTIELLEMENT"</xm:f>
            <x14:dxf>
              <fill>
                <patternFill patternType="solid">
                  <fgColor theme="9" tint="-0.24994659260841701"/>
                  <bgColor theme="9" tint="-0.24994659260841701"/>
                </patternFill>
              </fill>
            </x14:dxf>
          </x14:cfRule>
          <xm:sqref>B20</xm:sqref>
        </x14:conditionalFormatting>
        <x14:conditionalFormatting xmlns:xm="http://schemas.microsoft.com/office/excel/2006/main">
          <x14:cfRule type="expression" priority="70" id="{000900C2-0064-404B-999B-00C80094005A}">
            <xm:f>EtiquettageTRACAPUI="NON"</xm:f>
            <x14:dxf>
              <fill>
                <patternFill patternType="solid">
                  <fgColor theme="0" tint="-0.24994659260841701"/>
                  <bgColor theme="0" tint="-0.24994659260841701"/>
                </patternFill>
              </fill>
            </x14:dxf>
          </x14:cfRule>
          <xm:sqref>B20</xm:sqref>
        </x14:conditionalFormatting>
        <x14:conditionalFormatting xmlns:xm="http://schemas.microsoft.com/office/excel/2006/main">
          <x14:cfRule type="expression" priority="69" id="{00D400BB-0024-40E2-A3B6-00E7009F0021}">
            <xm:f>EtiquettageTRACAPUI="NA"</xm:f>
            <x14:dxf>
              <fill>
                <patternFill patternType="solid">
                  <fgColor theme="0" tint="-0.14996795556505021"/>
                  <bgColor theme="0" tint="-0.14996795556505021"/>
                </patternFill>
              </fill>
            </x14:dxf>
          </x14:cfRule>
          <xm:sqref>B20</xm:sqref>
        </x14:conditionalFormatting>
        <x14:conditionalFormatting xmlns:xm="http://schemas.microsoft.com/office/excel/2006/main">
          <x14:cfRule type="cellIs" priority="68" operator="equal" id="{009B003E-00EC-4ABA-8A69-00C700030092}">
            <xm:f>"OUI"</xm:f>
            <x14:dxf>
              <font>
                <color rgb="FF00B050"/>
              </font>
              <fill>
                <patternFill patternType="solid">
                  <fgColor theme="0"/>
                  <bgColor theme="0"/>
                </patternFill>
              </fill>
            </x14:dxf>
          </x14:cfRule>
          <xm:sqref>D25</xm:sqref>
        </x14:conditionalFormatting>
        <x14:conditionalFormatting xmlns:xm="http://schemas.microsoft.com/office/excel/2006/main">
          <x14:cfRule type="cellIs" priority="67" operator="equal" id="{000300E8-007C-45A8-B134-00EA00220058}">
            <xm:f>"OUI TOTALEMENT"</xm:f>
            <x14:dxf>
              <font>
                <color rgb="FF00B050"/>
              </font>
              <fill>
                <patternFill patternType="solid">
                  <fgColor theme="0"/>
                  <bgColor theme="0"/>
                </patternFill>
              </fill>
            </x14:dxf>
          </x14:cfRule>
          <xm:sqref>D25</xm:sqref>
        </x14:conditionalFormatting>
        <x14:conditionalFormatting xmlns:xm="http://schemas.microsoft.com/office/excel/2006/main">
          <x14:cfRule type="cellIs" priority="66" operator="equal" id="{00350065-00D0-4F14-A5E7-000E00B00011}">
            <xm:f>"OUI PARTIELLEMENT"</xm:f>
            <x14:dxf>
              <font>
                <color theme="9" tint="-0.24994659260841701"/>
              </font>
              <fill>
                <patternFill patternType="solid">
                  <fgColor theme="0"/>
                  <bgColor theme="0"/>
                </patternFill>
              </fill>
            </x14:dxf>
          </x14:cfRule>
          <xm:sqref>D25</xm:sqref>
        </x14:conditionalFormatting>
        <x14:conditionalFormatting xmlns:xm="http://schemas.microsoft.com/office/excel/2006/main">
          <x14:cfRule type="cellIs" priority="65" operator="equal" id="{00030025-0016-4E70-9A55-005A004C006F}">
            <xm:f>"NON"</xm:f>
            <x14:dxf>
              <font>
                <color rgb="FF9C0006"/>
              </font>
              <fill>
                <patternFill patternType="solid">
                  <fgColor theme="0"/>
                  <bgColor theme="0"/>
                </patternFill>
              </fill>
            </x14:dxf>
          </x14:cfRule>
          <xm:sqref>D25</xm:sqref>
        </x14:conditionalFormatting>
        <x14:conditionalFormatting xmlns:xm="http://schemas.microsoft.com/office/excel/2006/main">
          <x14:cfRule type="cellIs" priority="64" operator="equal" id="{0031006F-006F-41D9-B356-003100ED0019}">
            <xm:f>"NA"</xm:f>
            <x14:dxf>
              <font>
                <color theme="0" tint="-0.34998626667073579"/>
              </font>
              <fill>
                <patternFill patternType="solid">
                  <fgColor theme="0"/>
                  <bgColor theme="0"/>
                </patternFill>
              </fill>
            </x14:dxf>
          </x14:cfRule>
          <xm:sqref>D25</xm:sqref>
        </x14:conditionalFormatting>
        <x14:conditionalFormatting xmlns:xm="http://schemas.microsoft.com/office/excel/2006/main">
          <x14:cfRule type="cellIs" priority="63" operator="equal" id="{00E7003D-0007-46D6-ADEB-001F00590091}">
            <xm:f>"OUI"</xm:f>
            <x14:dxf>
              <font>
                <color rgb="FF00B050"/>
              </font>
              <fill>
                <patternFill patternType="solid">
                  <fgColor theme="0"/>
                  <bgColor theme="0"/>
                </patternFill>
              </fill>
            </x14:dxf>
          </x14:cfRule>
          <xm:sqref>D26</xm:sqref>
        </x14:conditionalFormatting>
        <x14:conditionalFormatting xmlns:xm="http://schemas.microsoft.com/office/excel/2006/main">
          <x14:cfRule type="cellIs" priority="62" operator="equal" id="{008A0001-00A8-491B-A12B-0043004B00B7}">
            <xm:f>"OUI TOTALEMENT"</xm:f>
            <x14:dxf>
              <font>
                <color rgb="FF00B050"/>
              </font>
              <fill>
                <patternFill patternType="solid">
                  <fgColor theme="0"/>
                  <bgColor theme="0"/>
                </patternFill>
              </fill>
            </x14:dxf>
          </x14:cfRule>
          <xm:sqref>D26</xm:sqref>
        </x14:conditionalFormatting>
        <x14:conditionalFormatting xmlns:xm="http://schemas.microsoft.com/office/excel/2006/main">
          <x14:cfRule type="cellIs" priority="61" operator="equal" id="{008B0068-0001-4272-95BE-00DB005C00F5}">
            <xm:f>"OUI PARTIELLEMENT"</xm:f>
            <x14:dxf>
              <font>
                <color theme="9" tint="-0.24994659260841701"/>
              </font>
              <fill>
                <patternFill patternType="solid">
                  <fgColor theme="0"/>
                  <bgColor theme="0"/>
                </patternFill>
              </fill>
            </x14:dxf>
          </x14:cfRule>
          <xm:sqref>D26</xm:sqref>
        </x14:conditionalFormatting>
        <x14:conditionalFormatting xmlns:xm="http://schemas.microsoft.com/office/excel/2006/main">
          <x14:cfRule type="cellIs" priority="60" operator="equal" id="{009B00F8-00CF-4009-A0CD-005F009A00EE}">
            <xm:f>"NON"</xm:f>
            <x14:dxf>
              <font>
                <color rgb="FF9C0006"/>
              </font>
              <fill>
                <patternFill patternType="solid">
                  <fgColor theme="0"/>
                  <bgColor theme="0"/>
                </patternFill>
              </fill>
            </x14:dxf>
          </x14:cfRule>
          <xm:sqref>D26</xm:sqref>
        </x14:conditionalFormatting>
        <x14:conditionalFormatting xmlns:xm="http://schemas.microsoft.com/office/excel/2006/main">
          <x14:cfRule type="cellIs" priority="59" operator="equal" id="{00D500E5-0012-421E-A6D0-00D500170028}">
            <xm:f>"NA"</xm:f>
            <x14:dxf>
              <font>
                <color theme="0" tint="-0.34998626667073579"/>
              </font>
              <fill>
                <patternFill patternType="solid">
                  <fgColor theme="0"/>
                  <bgColor theme="0"/>
                </patternFill>
              </fill>
            </x14:dxf>
          </x14:cfRule>
          <xm:sqref>D26</xm:sqref>
        </x14:conditionalFormatting>
        <x14:conditionalFormatting xmlns:xm="http://schemas.microsoft.com/office/excel/2006/main">
          <x14:cfRule type="cellIs" priority="58" operator="equal" id="{00C60002-00A3-41D1-87B6-00A10028005D}">
            <xm:f>"OUI"</xm:f>
            <x14:dxf>
              <font>
                <color rgb="FFC00000"/>
              </font>
              <fill>
                <patternFill patternType="solid">
                  <fgColor theme="0"/>
                  <bgColor theme="0"/>
                </patternFill>
              </fill>
            </x14:dxf>
          </x14:cfRule>
          <xm:sqref>D27</xm:sqref>
        </x14:conditionalFormatting>
        <x14:conditionalFormatting xmlns:xm="http://schemas.microsoft.com/office/excel/2006/main">
          <x14:cfRule type="cellIs" priority="57" operator="equal" id="{00CC00FC-0094-47DE-8EA9-002B00DD00FF}">
            <xm:f>"OUI TOTALEMENT"</xm:f>
            <x14:dxf>
              <font>
                <color rgb="FFC00000"/>
              </font>
              <fill>
                <patternFill patternType="solid">
                  <fgColor theme="0"/>
                  <bgColor theme="0"/>
                </patternFill>
              </fill>
            </x14:dxf>
          </x14:cfRule>
          <xm:sqref>D27</xm:sqref>
        </x14:conditionalFormatting>
        <x14:conditionalFormatting xmlns:xm="http://schemas.microsoft.com/office/excel/2006/main">
          <x14:cfRule type="cellIs" priority="56" operator="equal" id="{005300D2-008B-4D2B-8E1B-0093005C002E}">
            <xm:f>"OUI PARTIELLEMENT"</xm:f>
            <x14:dxf>
              <font>
                <color rgb="FFC00000"/>
              </font>
              <fill>
                <patternFill patternType="solid">
                  <fgColor theme="0"/>
                  <bgColor theme="0"/>
                </patternFill>
              </fill>
            </x14:dxf>
          </x14:cfRule>
          <xm:sqref>D27</xm:sqref>
        </x14:conditionalFormatting>
        <x14:conditionalFormatting xmlns:xm="http://schemas.microsoft.com/office/excel/2006/main">
          <x14:cfRule type="cellIs" priority="55" operator="equal" id="{00160096-0037-4FB9-95B5-005200A700A2}">
            <xm:f>"NON"</xm:f>
            <x14:dxf>
              <font>
                <color rgb="FF00B050"/>
              </font>
              <fill>
                <patternFill patternType="solid">
                  <fgColor theme="0"/>
                  <bgColor theme="0"/>
                </patternFill>
              </fill>
            </x14:dxf>
          </x14:cfRule>
          <xm:sqref>D27</xm:sqref>
        </x14:conditionalFormatting>
        <x14:conditionalFormatting xmlns:xm="http://schemas.microsoft.com/office/excel/2006/main">
          <x14:cfRule type="cellIs" priority="54" operator="equal" id="{00D900F7-0090-43DA-B074-008E00370060}">
            <xm:f>"NA"</xm:f>
            <x14:dxf>
              <font>
                <color theme="0" tint="-0.34998626667073579"/>
              </font>
              <fill>
                <patternFill patternType="solid">
                  <fgColor theme="0"/>
                  <bgColor theme="0"/>
                </patternFill>
              </fill>
            </x14:dxf>
          </x14:cfRule>
          <xm:sqref>D27</xm:sqref>
        </x14:conditionalFormatting>
        <x14:conditionalFormatting xmlns:xm="http://schemas.microsoft.com/office/excel/2006/main">
          <x14:cfRule type="expression" priority="53" id="{00E40019-0047-4BB6-B640-004A0022006E}">
            <xm:f>$D$25="OUI TOTALEMENT"</xm:f>
            <x14:dxf>
              <fill>
                <patternFill patternType="solid">
                  <fgColor rgb="FF00B050"/>
                  <bgColor rgb="FF00B050"/>
                </patternFill>
              </fill>
            </x14:dxf>
          </x14:cfRule>
          <xm:sqref>B31</xm:sqref>
        </x14:conditionalFormatting>
        <x14:conditionalFormatting xmlns:xm="http://schemas.microsoft.com/office/excel/2006/main">
          <x14:cfRule type="expression" priority="52" id="{00DA0021-00EE-4338-A7BB-001C00AC00A3}">
            <xm:f>$D$25="OUI PARTIELLEMENT"</xm:f>
            <x14:dxf>
              <fill>
                <patternFill patternType="solid">
                  <fgColor theme="9" tint="-0.24994659260841701"/>
                  <bgColor theme="9" tint="-0.24994659260841701"/>
                </patternFill>
              </fill>
            </x14:dxf>
          </x14:cfRule>
          <xm:sqref>B31</xm:sqref>
        </x14:conditionalFormatting>
        <x14:conditionalFormatting xmlns:xm="http://schemas.microsoft.com/office/excel/2006/main">
          <x14:cfRule type="expression" priority="51" id="{000B0066-0031-45AB-889A-009B00730096}">
            <xm:f>$D$25="NON"</xm:f>
            <x14:dxf>
              <fill>
                <patternFill patternType="solid">
                  <fgColor indexed="2"/>
                  <bgColor indexed="2"/>
                </patternFill>
              </fill>
            </x14:dxf>
          </x14:cfRule>
          <xm:sqref>B31</xm:sqref>
        </x14:conditionalFormatting>
        <x14:conditionalFormatting xmlns:xm="http://schemas.microsoft.com/office/excel/2006/main">
          <x14:cfRule type="expression" priority="50" id="{00F3001C-0033-4A85-8E7A-003C00F40068}">
            <xm:f>$D$26="OUI TOTALEMENT"</xm:f>
            <x14:dxf>
              <fill>
                <patternFill patternType="solid">
                  <fgColor rgb="FF00B050"/>
                  <bgColor rgb="FF00B050"/>
                </patternFill>
              </fill>
            </x14:dxf>
          </x14:cfRule>
          <xm:sqref>B32</xm:sqref>
        </x14:conditionalFormatting>
        <x14:conditionalFormatting xmlns:xm="http://schemas.microsoft.com/office/excel/2006/main">
          <x14:cfRule type="expression" priority="49" id="{005100F0-0058-45AE-AB8E-003F00670055}">
            <xm:f>$D$26="OUI PARTIELLEMENT"</xm:f>
            <x14:dxf>
              <fill>
                <patternFill patternType="solid">
                  <fgColor theme="9" tint="-0.24994659260841701"/>
                  <bgColor theme="9" tint="-0.24994659260841701"/>
                </patternFill>
              </fill>
            </x14:dxf>
          </x14:cfRule>
          <xm:sqref>B32</xm:sqref>
        </x14:conditionalFormatting>
        <x14:conditionalFormatting xmlns:xm="http://schemas.microsoft.com/office/excel/2006/main">
          <x14:cfRule type="expression" priority="48" id="{00910017-0040-43FB-9261-001F000C0005}">
            <xm:f>$D$26="NON"</xm:f>
            <x14:dxf>
              <fill>
                <patternFill patternType="solid">
                  <fgColor indexed="2"/>
                  <bgColor indexed="2"/>
                </patternFill>
              </fill>
            </x14:dxf>
          </x14:cfRule>
          <xm:sqref>B32</xm:sqref>
        </x14:conditionalFormatting>
        <x14:conditionalFormatting xmlns:xm="http://schemas.microsoft.com/office/excel/2006/main">
          <x14:cfRule type="expression" priority="47" id="{004C006A-0046-4FE3-AA1D-00E000B200B4}">
            <xm:f>InteropFicheTraçaPatientDPI="OUI TOTALEMENT"</xm:f>
            <x14:dxf>
              <fill>
                <patternFill patternType="solid">
                  <fgColor rgb="FF00B050"/>
                  <bgColor rgb="FF00B050"/>
                </patternFill>
              </fill>
            </x14:dxf>
          </x14:cfRule>
          <xm:sqref>B33</xm:sqref>
        </x14:conditionalFormatting>
        <x14:conditionalFormatting xmlns:xm="http://schemas.microsoft.com/office/excel/2006/main">
          <x14:cfRule type="expression" priority="46" id="{002E00B3-00AB-4DD9-AD32-008F00A6003B}">
            <xm:f>InteropFicheTraçaPatientDPI="OUI PARTIELLEMENT"</xm:f>
            <x14:dxf>
              <fill>
                <patternFill patternType="solid">
                  <fgColor theme="9" tint="-0.24994659260841701"/>
                  <bgColor theme="9" tint="-0.24994659260841701"/>
                </patternFill>
              </fill>
            </x14:dxf>
          </x14:cfRule>
          <xm:sqref>B33</xm:sqref>
        </x14:conditionalFormatting>
        <x14:conditionalFormatting xmlns:xm="http://schemas.microsoft.com/office/excel/2006/main">
          <x14:cfRule type="expression" priority="45" id="{00500011-002B-4E4B-AD1B-003A00F20012}">
            <xm:f>InteropFicheTraçaPatientDPI="NON"</xm:f>
            <x14:dxf>
              <fill>
                <patternFill patternType="solid">
                  <fgColor indexed="2"/>
                  <bgColor indexed="2"/>
                </patternFill>
              </fill>
            </x14:dxf>
          </x14:cfRule>
          <xm:sqref>B33</xm:sqref>
        </x14:conditionalFormatting>
        <x14:conditionalFormatting xmlns:xm="http://schemas.microsoft.com/office/excel/2006/main">
          <x14:cfRule type="expression" priority="44" id="{002500C3-00A4-4671-BEEB-008D00300037}">
            <xm:f>InteropFicheTraçaPatientDPI="NA"</xm:f>
            <x14:dxf>
              <fill>
                <patternFill patternType="solid">
                  <fgColor theme="0" tint="-0.14996795556505021"/>
                  <bgColor theme="0" tint="-0.14996795556505021"/>
                </patternFill>
              </fill>
            </x14:dxf>
          </x14:cfRule>
          <xm:sqref>B33</xm:sqref>
        </x14:conditionalFormatting>
        <x14:conditionalFormatting xmlns:xm="http://schemas.microsoft.com/office/excel/2006/main">
          <x14:cfRule type="expression" priority="43" id="{00250086-00EE-4BEA-82A6-008400A40057}">
            <xm:f>InteropPUICommandeFacturation="OUI TOTALEMENT"</xm:f>
            <x14:dxf>
              <fill>
                <patternFill patternType="solid">
                  <fgColor rgb="FF00B050"/>
                  <bgColor rgb="FF00B050"/>
                </patternFill>
              </fill>
            </x14:dxf>
          </x14:cfRule>
          <xm:sqref>B39</xm:sqref>
        </x14:conditionalFormatting>
        <x14:conditionalFormatting xmlns:xm="http://schemas.microsoft.com/office/excel/2006/main">
          <x14:cfRule type="expression" priority="42" id="{00D3009B-0098-4DC1-955E-00E500150094}">
            <xm:f>InteropPUICommandeFacturation="OUI PARTIELLEMENT"</xm:f>
            <x14:dxf>
              <fill>
                <patternFill patternType="solid">
                  <fgColor theme="9" tint="-0.24994659260841701"/>
                  <bgColor theme="9" tint="-0.24994659260841701"/>
                </patternFill>
              </fill>
            </x14:dxf>
          </x14:cfRule>
          <xm:sqref>B39</xm:sqref>
        </x14:conditionalFormatting>
        <x14:conditionalFormatting xmlns:xm="http://schemas.microsoft.com/office/excel/2006/main">
          <x14:cfRule type="expression" priority="41" id="{00380026-00A5-4E01-BB9A-009400D6008B}">
            <xm:f>InteropPUICommandeFacturation="NON"</xm:f>
            <x14:dxf>
              <fill>
                <patternFill patternType="solid">
                  <fgColor indexed="2"/>
                  <bgColor indexed="2"/>
                </patternFill>
              </fill>
            </x14:dxf>
          </x14:cfRule>
          <xm:sqref>B39</xm:sqref>
        </x14:conditionalFormatting>
        <x14:conditionalFormatting xmlns:xm="http://schemas.microsoft.com/office/excel/2006/main">
          <x14:cfRule type="expression" priority="40" id="{00AE006C-002E-4E57-A413-006B00B300D6}">
            <xm:f>InteropPUICommandeFacturation="NA"</xm:f>
            <x14:dxf>
              <fill>
                <patternFill patternType="solid">
                  <fgColor theme="0" tint="-0.14996795556505021"/>
                  <bgColor theme="0" tint="-0.14996795556505021"/>
                </patternFill>
              </fill>
            </x14:dxf>
          </x14:cfRule>
          <xm:sqref>B39</xm:sqref>
        </x14:conditionalFormatting>
        <x14:conditionalFormatting xmlns:xm="http://schemas.microsoft.com/office/excel/2006/main">
          <x14:cfRule type="expression" priority="39" id="{007200E2-006F-4BDE-99B7-00E900F000D2}">
            <xm:f>FICHECOMPrécupérationAUTO="OUI TOTALEMENT"</xm:f>
            <x14:dxf>
              <fill>
                <patternFill patternType="solid">
                  <fgColor rgb="FF00B050"/>
                  <bgColor rgb="FF00B050"/>
                </patternFill>
              </fill>
            </x14:dxf>
          </x14:cfRule>
          <xm:sqref>B40</xm:sqref>
        </x14:conditionalFormatting>
        <x14:conditionalFormatting xmlns:xm="http://schemas.microsoft.com/office/excel/2006/main">
          <x14:cfRule type="expression" priority="38" id="{00EB0019-007A-4C60-9C17-00DF00C80085}">
            <xm:f>FICHECOMPrécupérationAUTO="OUI PARTIELLEMENT"</xm:f>
            <x14:dxf>
              <fill>
                <patternFill patternType="solid">
                  <fgColor theme="9" tint="-0.24994659260841701"/>
                  <bgColor theme="9" tint="-0.24994659260841701"/>
                </patternFill>
              </fill>
            </x14:dxf>
          </x14:cfRule>
          <xm:sqref>B40</xm:sqref>
        </x14:conditionalFormatting>
        <x14:conditionalFormatting xmlns:xm="http://schemas.microsoft.com/office/excel/2006/main">
          <x14:cfRule type="expression" priority="37" id="{0029008A-00E7-4253-98FF-00C100AD0050}">
            <xm:f>FICHECOMPrécupérationAUTO="NON"</xm:f>
            <x14:dxf>
              <fill>
                <patternFill patternType="solid">
                  <fgColor indexed="2"/>
                  <bgColor indexed="2"/>
                </patternFill>
              </fill>
            </x14:dxf>
          </x14:cfRule>
          <xm:sqref>B40</xm:sqref>
        </x14:conditionalFormatting>
        <x14:conditionalFormatting xmlns:xm="http://schemas.microsoft.com/office/excel/2006/main">
          <x14:cfRule type="expression" priority="36" id="{00F600A0-00DC-4023-8815-007000F5009A}">
            <xm:f>FICHECOMPrécupérationAUTO="NA"</xm:f>
            <x14:dxf>
              <fill>
                <patternFill patternType="solid">
                  <fgColor theme="0" tint="-0.14996795556505021"/>
                  <bgColor theme="0" tint="-0.14996795556505021"/>
                </patternFill>
              </fill>
            </x14:dxf>
          </x14:cfRule>
          <xm:sqref>B40</xm:sqref>
        </x14:conditionalFormatting>
        <x14:conditionalFormatting xmlns:xm="http://schemas.microsoft.com/office/excel/2006/main">
          <x14:cfRule type="expression" priority="35" id="{007E001C-0095-4EF9-91D1-00B3008900CC}">
            <xm:f>DMPInfoTracaPatient="OUI TOTALEMENT"</xm:f>
            <x14:dxf>
              <fill>
                <patternFill patternType="solid">
                  <fgColor rgb="FF00B050"/>
                  <bgColor rgb="FF00B050"/>
                </patternFill>
              </fill>
            </x14:dxf>
          </x14:cfRule>
          <xm:sqref>B42</xm:sqref>
        </x14:conditionalFormatting>
        <x14:conditionalFormatting xmlns:xm="http://schemas.microsoft.com/office/excel/2006/main">
          <x14:cfRule type="expression" priority="34" id="{00C600A9-00DD-4F75-837C-00C400FB005D}">
            <xm:f>DMPInfoTracaPatient="OUI PARTIELLEMENT"</xm:f>
            <x14:dxf>
              <fill>
                <patternFill patternType="solid">
                  <fgColor theme="9" tint="-0.24994659260841701"/>
                  <bgColor theme="9" tint="-0.24994659260841701"/>
                </patternFill>
              </fill>
            </x14:dxf>
          </x14:cfRule>
          <xm:sqref>B42</xm:sqref>
        </x14:conditionalFormatting>
        <x14:conditionalFormatting xmlns:xm="http://schemas.microsoft.com/office/excel/2006/main">
          <x14:cfRule type="expression" priority="33" id="{00ED0007-00A1-4752-9687-0017006B008B}">
            <xm:f>DMPInfoTracaPatient="NON"</xm:f>
            <x14:dxf>
              <fill>
                <patternFill patternType="solid">
                  <fgColor indexed="2"/>
                  <bgColor indexed="2"/>
                </patternFill>
              </fill>
            </x14:dxf>
          </x14:cfRule>
          <xm:sqref>B42</xm:sqref>
        </x14:conditionalFormatting>
        <x14:conditionalFormatting xmlns:xm="http://schemas.microsoft.com/office/excel/2006/main">
          <x14:cfRule type="expression" priority="32" id="{001F00B0-007F-4253-B65F-00DF00770096}">
            <xm:f>DMPInfoTracaPatient="NA"</xm:f>
            <x14:dxf>
              <fill>
                <patternFill patternType="solid">
                  <fgColor theme="0" tint="-0.14996795556505021"/>
                  <bgColor theme="0" tint="-0.14996795556505021"/>
                </patternFill>
              </fill>
            </x14:dxf>
          </x14:cfRule>
          <xm:sqref>B42</xm:sqref>
        </x14:conditionalFormatting>
        <x14:conditionalFormatting xmlns:xm="http://schemas.microsoft.com/office/excel/2006/main">
          <x14:cfRule type="expression" priority="23" id="{00560080-00E5-49F8-A341-00C900630009}">
            <xm:f>requetetracasanitaire="OUI TOTALEMENT"</xm:f>
            <x14:dxf>
              <fill>
                <patternFill patternType="solid">
                  <fgColor rgb="FF00B050"/>
                  <bgColor rgb="FF00B050"/>
                </patternFill>
              </fill>
            </x14:dxf>
          </x14:cfRule>
          <xm:sqref>B47</xm:sqref>
        </x14:conditionalFormatting>
        <x14:conditionalFormatting xmlns:xm="http://schemas.microsoft.com/office/excel/2006/main">
          <x14:cfRule type="expression" priority="22" id="{00AC001B-00BD-4621-901B-0014004400E0}">
            <xm:f>requetetracasanitaire="OUI PARTIELLEMENT"</xm:f>
            <x14:dxf>
              <fill>
                <patternFill patternType="solid">
                  <fgColor theme="9" tint="-0.24994659260841701"/>
                  <bgColor theme="9" tint="-0.24994659260841701"/>
                </patternFill>
              </fill>
            </x14:dxf>
          </x14:cfRule>
          <xm:sqref>B47</xm:sqref>
        </x14:conditionalFormatting>
        <x14:conditionalFormatting xmlns:xm="http://schemas.microsoft.com/office/excel/2006/main">
          <x14:cfRule type="expression" priority="21" id="{006B0068-0091-42D4-9F22-008A00330028}">
            <xm:f>requetetracasanitaire="NON"</xm:f>
            <x14:dxf>
              <fill>
                <patternFill patternType="solid">
                  <fgColor indexed="2"/>
                  <bgColor indexed="2"/>
                </patternFill>
              </fill>
            </x14:dxf>
          </x14:cfRule>
          <xm:sqref>B47</xm:sqref>
        </x14:conditionalFormatting>
        <x14:conditionalFormatting xmlns:xm="http://schemas.microsoft.com/office/excel/2006/main">
          <x14:cfRule type="expression" priority="20" id="{00CF007A-00D5-40C6-9E06-002500470008}">
            <xm:f>requetetracasanitaire="NA"</xm:f>
            <x14:dxf>
              <fill>
                <patternFill patternType="solid">
                  <fgColor theme="0" tint="-0.049989318521683403"/>
                  <bgColor theme="0" tint="-0.049989318521683403"/>
                </patternFill>
              </fill>
            </x14:dxf>
          </x14:cfRule>
          <xm:sqref>B47</xm:sqref>
        </x14:conditionalFormatting>
        <x14:conditionalFormatting xmlns:xm="http://schemas.microsoft.com/office/excel/2006/main">
          <x14:cfRule type="expression" priority="19" id="{00080086-0051-4028-8B6C-00D100430038}">
            <xm:f>requetetracafinanciere="OUI TOTALEMENT"</xm:f>
            <x14:dxf>
              <fill>
                <patternFill patternType="solid">
                  <fgColor rgb="FF00B050"/>
                  <bgColor rgb="FF00B050"/>
                </patternFill>
              </fill>
            </x14:dxf>
          </x14:cfRule>
          <xm:sqref>B49</xm:sqref>
        </x14:conditionalFormatting>
        <x14:conditionalFormatting xmlns:xm="http://schemas.microsoft.com/office/excel/2006/main">
          <x14:cfRule type="expression" priority="18" id="{00800063-0079-4A58-9E0D-005E009A0095}">
            <xm:f>requetetracafinanciere="OUI PARTIELLEMENT"</xm:f>
            <x14:dxf>
              <fill>
                <patternFill patternType="solid">
                  <fgColor theme="9" tint="-0.24994659260841701"/>
                  <bgColor theme="9" tint="-0.24994659260841701"/>
                </patternFill>
              </fill>
            </x14:dxf>
          </x14:cfRule>
          <xm:sqref>B49</xm:sqref>
        </x14:conditionalFormatting>
        <x14:conditionalFormatting xmlns:xm="http://schemas.microsoft.com/office/excel/2006/main">
          <x14:cfRule type="expression" priority="17" id="{008800EC-0063-417F-BF3D-00FB00EE00AC}">
            <xm:f>requetetracafinanciere="NON"</xm:f>
            <x14:dxf>
              <fill>
                <patternFill patternType="solid">
                  <fgColor indexed="2"/>
                  <bgColor indexed="2"/>
                </patternFill>
              </fill>
            </x14:dxf>
          </x14:cfRule>
          <xm:sqref>B49</xm:sqref>
        </x14:conditionalFormatting>
        <x14:conditionalFormatting xmlns:xm="http://schemas.microsoft.com/office/excel/2006/main">
          <x14:cfRule type="expression" priority="16" id="{001E0040-005E-4DE6-A8EB-00E3001100AA}">
            <xm:f>requetetracafinanciere="NA"</xm:f>
            <x14:dxf>
              <fill>
                <patternFill patternType="solid">
                  <fgColor theme="0" tint="-0.049989318521683403"/>
                  <bgColor theme="0" tint="-0.049989318521683403"/>
                </patternFill>
              </fill>
            </x14:dxf>
          </x14:cfRule>
          <xm:sqref>B49</xm:sqref>
        </x14:conditionalFormatting>
        <x14:conditionalFormatting xmlns:xm="http://schemas.microsoft.com/office/excel/2006/main">
          <x14:cfRule type="expression" priority="15" id="{00F900D2-00D5-4563-A2DD-004E001200A1}">
            <xm:f>DMIintraGHSrécupAUTO="OUI TOTALEMENT"</xm:f>
            <x14:dxf>
              <fill>
                <patternFill patternType="solid">
                  <fgColor rgb="FF00B050"/>
                  <bgColor rgb="FF00B050"/>
                </patternFill>
              </fill>
            </x14:dxf>
          </x14:cfRule>
          <xm:sqref>B41</xm:sqref>
        </x14:conditionalFormatting>
        <x14:conditionalFormatting xmlns:xm="http://schemas.microsoft.com/office/excel/2006/main">
          <x14:cfRule type="expression" priority="14" id="{00560048-0013-40AA-B88E-00B00030006F}">
            <xm:f>DMIintraGHSrécupAUTO="OUI PARTIELLEMENT"</xm:f>
            <x14:dxf>
              <fill>
                <patternFill patternType="solid">
                  <fgColor theme="9" tint="-0.24994659260841701"/>
                  <bgColor theme="9" tint="-0.24994659260841701"/>
                </patternFill>
              </fill>
            </x14:dxf>
          </x14:cfRule>
          <xm:sqref>B41</xm:sqref>
        </x14:conditionalFormatting>
        <x14:conditionalFormatting xmlns:xm="http://schemas.microsoft.com/office/excel/2006/main">
          <x14:cfRule type="expression" priority="13" id="{00510009-00C3-47A7-9C53-00D700430001}">
            <xm:f>DMIintraGHSrécupAUTO="NON"</xm:f>
            <x14:dxf>
              <fill>
                <patternFill patternType="solid">
                  <fgColor indexed="2"/>
                  <bgColor indexed="2"/>
                </patternFill>
              </fill>
            </x14:dxf>
          </x14:cfRule>
          <xm:sqref>B41</xm:sqref>
        </x14:conditionalFormatting>
        <x14:conditionalFormatting xmlns:xm="http://schemas.microsoft.com/office/excel/2006/main">
          <x14:cfRule type="expression" priority="12" id="{00EC00D8-0003-454A-B1CC-00C200EC00D4}">
            <xm:f>DMIintraGHSrécupAUTO="NA"</xm:f>
            <x14:dxf>
              <fill>
                <patternFill patternType="solid">
                  <fgColor theme="0" tint="-0.14996795556505021"/>
                  <bgColor theme="0" tint="-0.14996795556505021"/>
                </patternFill>
              </fill>
            </x14:dxf>
          </x14:cfRule>
          <xm:sqref>B41</xm:sqref>
        </x14:conditionalFormatting>
        <x14:conditionalFormatting xmlns:xm="http://schemas.microsoft.com/office/excel/2006/main">
          <x14:cfRule type="cellIs" priority="6" operator="equal" id="{006B0071-0088-4FFC-915D-00B600270015}">
            <xm:f>"OUI"</xm:f>
            <x14:dxf>
              <font>
                <color rgb="FFC00000"/>
              </font>
              <fill>
                <patternFill patternType="solid">
                  <fgColor theme="0"/>
                  <bgColor theme="0"/>
                </patternFill>
              </fill>
            </x14:dxf>
          </x14:cfRule>
          <xm:sqref>D28</xm:sqref>
        </x14:conditionalFormatting>
        <x14:conditionalFormatting xmlns:xm="http://schemas.microsoft.com/office/excel/2006/main">
          <x14:cfRule type="cellIs" priority="5" operator="equal" id="{003600B9-007B-4935-BCC6-0033002100B9}">
            <xm:f>"OUI TOTALEMENT"</xm:f>
            <x14:dxf>
              <font>
                <color rgb="FFC00000"/>
              </font>
              <fill>
                <patternFill patternType="solid">
                  <fgColor theme="0"/>
                  <bgColor theme="0"/>
                </patternFill>
              </fill>
            </x14:dxf>
          </x14:cfRule>
          <xm:sqref>D28</xm:sqref>
        </x14:conditionalFormatting>
        <x14:conditionalFormatting xmlns:xm="http://schemas.microsoft.com/office/excel/2006/main">
          <x14:cfRule type="cellIs" priority="4" operator="equal" id="{002900B7-00C0-4954-BA66-00B7009100BE}">
            <xm:f>"OUI PARTIELLEMENT"</xm:f>
            <x14:dxf>
              <font>
                <color rgb="FFC00000"/>
              </font>
              <fill>
                <patternFill patternType="solid">
                  <fgColor theme="0"/>
                  <bgColor theme="0"/>
                </patternFill>
              </fill>
            </x14:dxf>
          </x14:cfRule>
          <xm:sqref>D28</xm:sqref>
        </x14:conditionalFormatting>
        <x14:conditionalFormatting xmlns:xm="http://schemas.microsoft.com/office/excel/2006/main">
          <x14:cfRule type="cellIs" priority="3" operator="equal" id="{009100E3-00BC-4C7C-8CBE-00E3007900AD}">
            <xm:f>"NON"</xm:f>
            <x14:dxf>
              <font>
                <color rgb="FF00B050"/>
              </font>
              <fill>
                <patternFill patternType="solid">
                  <fgColor theme="0"/>
                  <bgColor theme="0"/>
                </patternFill>
              </fill>
            </x14:dxf>
          </x14:cfRule>
          <xm:sqref>D28</xm:sqref>
        </x14:conditionalFormatting>
        <x14:conditionalFormatting xmlns:xm="http://schemas.microsoft.com/office/excel/2006/main">
          <x14:cfRule type="cellIs" priority="2" operator="equal" id="{00DB004A-007B-4B22-B5F2-000A009900E3}">
            <xm:f>"NA"</xm:f>
            <x14:dxf>
              <font>
                <color theme="0" tint="-0.34998626667073579"/>
              </font>
              <fill>
                <patternFill patternType="solid">
                  <fgColor theme="0"/>
                  <bgColor theme="0"/>
                </patternFill>
              </fill>
            </x14:dxf>
          </x14:cfRule>
          <xm:sqref>D28</xm:sqref>
        </x14:conditionalFormatting>
        <x14:conditionalFormatting xmlns:xm="http://schemas.microsoft.com/office/excel/2006/main">
          <x14:cfRule type="containsBlanks" priority="1" id="{00B70008-00F7-4CF8-A21A-003E007D009D}">
            <xm:f>LEN(TRIM(D28))=0</xm:f>
            <x14:dxf>
              <fill>
                <patternFill patternType="solid">
                  <fgColor indexed="5"/>
                  <bgColor indexed="5"/>
                </patternFill>
              </fill>
            </x14:dxf>
          </x14:cfRule>
          <xm:sqref>D28</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3">
    <tabColor indexed="5"/>
    <outlinePr applyStyles="0" summaryBelow="1" summaryRight="1" showOutlineSymbols="1"/>
    <pageSetUpPr autoPageBreaks="1" fitToPage="0"/>
  </sheetPr>
  <sheetViews>
    <sheetView topLeftCell="A16" zoomScale="100" workbookViewId="0">
      <selection activeCell="C39" activeCellId="0" sqref="C39"/>
    </sheetView>
  </sheetViews>
  <sheetFormatPr baseColWidth="10" defaultRowHeight="14.25"/>
  <cols>
    <col customWidth="1" min="1" max="1" width="58.140625"/>
    <col customWidth="1" min="2" max="2" width="24.42578125"/>
    <col customWidth="1" min="3" max="4" width="22.7109375"/>
    <col customWidth="1" min="5" max="6" width="27"/>
    <col customWidth="1" min="7" max="7" width="17.7109375"/>
    <col customWidth="1" min="8" max="10" width="19.5703125"/>
    <col customWidth="1" min="11" max="11" width="19.85546875"/>
    <col customWidth="1" min="14" max="16" width="23.7109375"/>
    <col customWidth="1" min="17" max="30" width="17"/>
    <col customWidth="1" min="31" max="33" width="20.28515625"/>
    <col customWidth="1" min="34" max="34" width="13.5703125"/>
  </cols>
  <sheetData>
    <row r="1">
      <c r="A1" s="484" t="s">
        <v>423</v>
      </c>
      <c r="B1" s="484" t="s">
        <v>320</v>
      </c>
    </row>
    <row r="2">
      <c r="A2">
        <f>nomES</f>
        <v>0</v>
      </c>
      <c r="B2">
        <f>FINESSES</f>
        <v>0</v>
      </c>
    </row>
    <row r="4" ht="54">
      <c r="A4" s="484" t="s">
        <v>424</v>
      </c>
      <c r="B4" s="484" t="s">
        <v>425</v>
      </c>
      <c r="C4" s="484" t="s">
        <v>426</v>
      </c>
      <c r="D4" s="484" t="s">
        <v>427</v>
      </c>
      <c r="E4" s="484" t="s">
        <v>428</v>
      </c>
      <c r="F4" s="484" t="s">
        <v>429</v>
      </c>
      <c r="G4" s="152" t="s">
        <v>199</v>
      </c>
      <c r="H4" s="152" t="s">
        <v>219</v>
      </c>
      <c r="I4" s="302" t="s">
        <v>226</v>
      </c>
      <c r="J4" s="152" t="s">
        <v>273</v>
      </c>
      <c r="K4" s="302" t="s">
        <v>222</v>
      </c>
      <c r="L4" s="302" t="s">
        <v>276</v>
      </c>
      <c r="M4" s="302" t="s">
        <v>297</v>
      </c>
      <c r="N4" s="302" t="s">
        <v>231</v>
      </c>
      <c r="O4" s="152" t="s">
        <v>294</v>
      </c>
      <c r="P4" s="152" t="s">
        <v>308</v>
      </c>
      <c r="Q4" s="301" t="s">
        <v>221</v>
      </c>
      <c r="R4" s="152" t="s">
        <v>206</v>
      </c>
      <c r="S4" s="152" t="s">
        <v>430</v>
      </c>
      <c r="T4" s="152" t="s">
        <v>301</v>
      </c>
      <c r="U4" s="152" t="s">
        <v>431</v>
      </c>
      <c r="V4" s="152" t="s">
        <v>432</v>
      </c>
      <c r="W4" s="152" t="s">
        <v>293</v>
      </c>
      <c r="X4" s="485" t="s">
        <v>433</v>
      </c>
      <c r="Y4" s="152" t="s">
        <v>434</v>
      </c>
      <c r="Z4" s="152" t="s">
        <v>202</v>
      </c>
      <c r="AA4" s="152" t="s">
        <v>295</v>
      </c>
      <c r="AB4" s="152" t="s">
        <v>233</v>
      </c>
      <c r="AC4" s="152" t="s">
        <v>240</v>
      </c>
      <c r="AD4" s="484" t="s">
        <v>435</v>
      </c>
      <c r="AE4" s="484" t="s">
        <v>320</v>
      </c>
    </row>
    <row r="5">
      <c r="A5" t="s">
        <v>436</v>
      </c>
      <c r="B5">
        <f>NomBaseDeDonnées</f>
        <v>0</v>
      </c>
      <c r="E5">
        <f>interopBaseDeDonnées</f>
        <v>0</v>
      </c>
      <c r="G5">
        <f>'CARTOGRAPHIE données infor DMI '!C7</f>
        <v>0</v>
      </c>
      <c r="H5">
        <f>'CARTOGRAPHIE données infor DMI '!C8</f>
        <v>0</v>
      </c>
      <c r="I5">
        <f>'CARTOGRAPHIE données infor DMI '!C10</f>
        <v>0</v>
      </c>
      <c r="K5">
        <f>'CARTOGRAPHIE données infor DMI '!C9</f>
        <v>0</v>
      </c>
      <c r="N5">
        <f>'CARTOGRAPHIE données infor DMI '!C12</f>
        <v>0</v>
      </c>
      <c r="Q5">
        <f>'CARTOGRAPHIE données infor DMI '!C14</f>
        <v>0</v>
      </c>
      <c r="R5">
        <f>'CARTOGRAPHIE données infor DMI '!C11</f>
        <v>0</v>
      </c>
      <c r="W5">
        <f>'CARTOGRAPHIE données infor DMI '!C13</f>
        <v>0</v>
      </c>
      <c r="AD5">
        <f t="shared" ref="AD5:AD31" si="0">nomES</f>
        <v>0</v>
      </c>
      <c r="AE5">
        <f t="shared" ref="AE5:AE31" si="1">FINESSES</f>
        <v>0</v>
      </c>
    </row>
    <row r="6">
      <c r="A6" t="s">
        <v>437</v>
      </c>
      <c r="B6">
        <f>NomLogicielMarché</f>
        <v>0</v>
      </c>
      <c r="E6">
        <f>InteropMarchéCommandePUI</f>
        <v>0</v>
      </c>
      <c r="F6">
        <f>InteropMarchéFacturationGEF</f>
        <v>0</v>
      </c>
      <c r="G6">
        <f>'CARTOGRAPHIE données infor DMI '!F7</f>
        <v>0</v>
      </c>
      <c r="H6">
        <f>'CARTOGRAPHIE données infor DMI '!F8</f>
        <v>0</v>
      </c>
      <c r="I6">
        <f>'CARTOGRAPHIE données infor DMI '!F10</f>
        <v>0</v>
      </c>
      <c r="K6">
        <f>'CARTOGRAPHIE données infor DMI '!F9</f>
        <v>0</v>
      </c>
      <c r="N6">
        <f>'CARTOGRAPHIE données infor DMI '!F12</f>
        <v>0</v>
      </c>
      <c r="Q6">
        <f>'CARTOGRAPHIE données infor DMI '!F13</f>
        <v>0</v>
      </c>
      <c r="R6">
        <f>'CARTOGRAPHIE données infor DMI '!F11</f>
        <v>0</v>
      </c>
      <c r="AD6">
        <f t="shared" si="0"/>
        <v>0</v>
      </c>
      <c r="AE6">
        <f t="shared" si="1"/>
        <v>0</v>
      </c>
    </row>
    <row r="7">
      <c r="A7" t="s">
        <v>326</v>
      </c>
      <c r="B7">
        <f>nomgap</f>
        <v>0</v>
      </c>
      <c r="C7">
        <f>editeurgap</f>
        <v>0</v>
      </c>
      <c r="D7">
        <f>'CARTOGRAPHIE données infor DMI '!G22</f>
        <v>0</v>
      </c>
      <c r="AD7">
        <f t="shared" si="0"/>
        <v>0</v>
      </c>
      <c r="AE7">
        <f t="shared" si="1"/>
        <v>0</v>
      </c>
    </row>
    <row r="8">
      <c r="A8" t="s">
        <v>438</v>
      </c>
      <c r="B8">
        <f>nomgefmandat</f>
        <v>0</v>
      </c>
      <c r="C8">
        <f>editeurgefmandat</f>
        <v>0</v>
      </c>
      <c r="D8">
        <f>'CARTOGRAPHIE données infor DMI '!J22</f>
        <v>0</v>
      </c>
      <c r="E8">
        <f>InteropPUICommandeFacturation</f>
        <v>0</v>
      </c>
      <c r="AD8">
        <f t="shared" si="0"/>
        <v>0</v>
      </c>
      <c r="AE8">
        <f t="shared" si="1"/>
        <v>0</v>
      </c>
    </row>
    <row r="9">
      <c r="A9" t="s">
        <v>325</v>
      </c>
      <c r="B9">
        <f>nomdpi</f>
        <v>0</v>
      </c>
      <c r="C9">
        <f>editeurdpi</f>
        <v>0</v>
      </c>
      <c r="D9">
        <f>'CARTOGRAPHIE données infor DMI '!I31</f>
        <v>0</v>
      </c>
      <c r="AD9">
        <f t="shared" si="0"/>
        <v>0</v>
      </c>
      <c r="AE9">
        <f t="shared" si="1"/>
        <v>0</v>
      </c>
    </row>
    <row r="10">
      <c r="A10" t="s">
        <v>252</v>
      </c>
      <c r="B10">
        <f>NomCommandePUI</f>
        <v>0</v>
      </c>
      <c r="C10">
        <f>EditeurCommandePUI</f>
        <v>0</v>
      </c>
      <c r="D10">
        <f>'CARTOGRAPHIE données infor DMI '!C23</f>
        <v>0</v>
      </c>
      <c r="G10">
        <f>'CARTOGRAPHIE données infor DMI '!C25</f>
        <v>0</v>
      </c>
      <c r="H10">
        <f>'CARTOGRAPHIE données infor DMI '!C26</f>
        <v>0</v>
      </c>
      <c r="I10">
        <f>'CARTOGRAPHIE données infor DMI '!C27</f>
        <v>0</v>
      </c>
      <c r="J10">
        <f>'CARTOGRAPHIE données infor DMI '!C28</f>
        <v>0</v>
      </c>
      <c r="K10">
        <f>'CARTOGRAPHIE données infor DMI '!C29</f>
        <v>0</v>
      </c>
      <c r="L10">
        <f>'CARTOGRAPHIE données infor DMI '!C30</f>
        <v>0</v>
      </c>
      <c r="N10">
        <f>'CARTOGRAPHIE données infor DMI '!C32</f>
        <v>0</v>
      </c>
      <c r="Q10">
        <f>'CARTOGRAPHIE données infor DMI '!C33</f>
        <v>0</v>
      </c>
      <c r="T10">
        <f>'CARTOGRAPHIE données infor DMI '!C31</f>
        <v>0</v>
      </c>
      <c r="AD10">
        <f t="shared" si="0"/>
        <v>0</v>
      </c>
      <c r="AE10">
        <f t="shared" si="1"/>
        <v>0</v>
      </c>
    </row>
    <row r="11">
      <c r="A11" t="s">
        <v>439</v>
      </c>
      <c r="B11">
        <f>nomgestionstockPUI</f>
        <v>0</v>
      </c>
      <c r="C11">
        <f>editeurgestionstockPUI</f>
        <v>0</v>
      </c>
      <c r="D11">
        <f>'CARTOGRAPHIE données infor DMI '!C46</f>
        <v>0</v>
      </c>
      <c r="G11">
        <f>'CARTOGRAPHIE données infor DMI '!C48</f>
        <v>0</v>
      </c>
      <c r="H11">
        <f>'CARTOGRAPHIE données infor DMI '!C49</f>
        <v>0</v>
      </c>
      <c r="I11">
        <f>'CARTOGRAPHIE données infor DMI '!C50</f>
        <v>0</v>
      </c>
      <c r="J11">
        <f>'CARTOGRAPHIE données infor DMI '!C51</f>
        <v>0</v>
      </c>
      <c r="K11">
        <f>'CARTOGRAPHIE données infor DMI '!C52</f>
        <v>0</v>
      </c>
      <c r="L11">
        <f>'CARTOGRAPHIE données infor DMI '!C53</f>
        <v>0</v>
      </c>
      <c r="M11">
        <f>'CARTOGRAPHIE données infor DMI '!C54</f>
        <v>0</v>
      </c>
      <c r="N11">
        <f>'CARTOGRAPHIE données infor DMI '!C55</f>
        <v>0</v>
      </c>
      <c r="O11">
        <f>'CARTOGRAPHIE données infor DMI '!C56</f>
        <v>0</v>
      </c>
      <c r="P11">
        <f>'CARTOGRAPHIE données infor DMI '!C58</f>
        <v>0</v>
      </c>
      <c r="Q11">
        <f>'CARTOGRAPHIE données infor DMI '!C59</f>
        <v>0</v>
      </c>
      <c r="T11">
        <f>'CARTOGRAPHIE données infor DMI '!C57</f>
        <v>0</v>
      </c>
      <c r="AD11">
        <f t="shared" si="0"/>
        <v>0</v>
      </c>
      <c r="AE11">
        <f t="shared" si="1"/>
        <v>0</v>
      </c>
    </row>
    <row r="12">
      <c r="A12" t="s">
        <v>304</v>
      </c>
      <c r="B12">
        <f>nomtracaPUI</f>
        <v>0</v>
      </c>
      <c r="C12">
        <f>editeurtracaPUI</f>
        <v>0</v>
      </c>
      <c r="D12">
        <f>'CARTOGRAPHIE données infor DMI '!O59</f>
        <v>0</v>
      </c>
      <c r="G12">
        <f>'CARTOGRAPHIE données infor DMI '!O61</f>
        <v>0</v>
      </c>
      <c r="H12">
        <f>'CARTOGRAPHIE données infor DMI '!O62</f>
        <v>0</v>
      </c>
      <c r="I12">
        <f>'CARTOGRAPHIE données infor DMI '!O63</f>
        <v>0</v>
      </c>
      <c r="K12">
        <f>'CARTOGRAPHIE données infor DMI '!O64</f>
        <v>0</v>
      </c>
      <c r="L12">
        <f>'CARTOGRAPHIE données infor DMI '!O66</f>
        <v>0</v>
      </c>
      <c r="M12">
        <f>'CARTOGRAPHIE données infor DMI '!O65</f>
        <v>0</v>
      </c>
      <c r="Q12">
        <f>'CARTOGRAPHIE données infor DMI '!O68</f>
        <v>0</v>
      </c>
      <c r="U12">
        <f>'CARTOGRAPHIE données infor DMI '!O67</f>
        <v>0</v>
      </c>
      <c r="AD12">
        <f t="shared" si="0"/>
        <v>0</v>
      </c>
      <c r="AE12">
        <f t="shared" si="1"/>
        <v>0</v>
      </c>
    </row>
    <row r="13">
      <c r="A13" t="s">
        <v>440</v>
      </c>
      <c r="B13">
        <f>NomlogicielGestionBloc</f>
        <v>0</v>
      </c>
      <c r="C13">
        <f>EditeurlogicielGestionBloc</f>
        <v>0</v>
      </c>
      <c r="D13">
        <f>'CARTOGRAPHIE données infor DMI '!N44</f>
        <v>0</v>
      </c>
      <c r="AD13">
        <f t="shared" si="0"/>
        <v>0</v>
      </c>
      <c r="AE13">
        <f t="shared" si="1"/>
        <v>0</v>
      </c>
    </row>
    <row r="14">
      <c r="A14" t="s">
        <v>441</v>
      </c>
      <c r="B14">
        <f>nomstockUS</f>
        <v>0</v>
      </c>
      <c r="C14">
        <f>editeurstockUS</f>
        <v>0</v>
      </c>
      <c r="D14">
        <f>'CARTOGRAPHIE données infor DMI '!J44</f>
        <v>0</v>
      </c>
      <c r="G14">
        <f>'CARTOGRAPHIE données infor DMI '!J46</f>
        <v>0</v>
      </c>
      <c r="H14">
        <f>'CARTOGRAPHIE données infor DMI '!J47</f>
        <v>0</v>
      </c>
      <c r="I14">
        <f>'CARTOGRAPHIE données infor DMI '!J48</f>
        <v>0</v>
      </c>
      <c r="K14">
        <f>'CARTOGRAPHIE données infor DMI '!J49</f>
        <v>0</v>
      </c>
      <c r="L14">
        <f>'CARTOGRAPHIE données infor DMI '!J50</f>
        <v>0</v>
      </c>
      <c r="M14">
        <f>'CARTOGRAPHIE données infor DMI '!J51</f>
        <v>0</v>
      </c>
      <c r="Q14">
        <f>'CARTOGRAPHIE données infor DMI '!J55</f>
        <v>0</v>
      </c>
      <c r="S14">
        <f>'CARTOGRAPHIE données infor DMI '!J52</f>
        <v>0</v>
      </c>
      <c r="T14">
        <f>'CARTOGRAPHIE données infor DMI '!J53</f>
        <v>0</v>
      </c>
      <c r="U14">
        <f>'CARTOGRAPHIE données infor DMI '!J54</f>
        <v>0</v>
      </c>
      <c r="AD14">
        <f t="shared" si="0"/>
        <v>0</v>
      </c>
      <c r="AE14">
        <f t="shared" si="1"/>
        <v>0</v>
      </c>
    </row>
    <row r="15">
      <c r="A15" t="s">
        <v>442</v>
      </c>
      <c r="B15">
        <f>NomLogicielUScommandePUI</f>
        <v>0</v>
      </c>
      <c r="C15">
        <f>EditeurLogicielUScommandePUI</f>
        <v>0</v>
      </c>
      <c r="D15">
        <f>'CARTOGRAPHIE données infor DMI '!G39</f>
        <v>0</v>
      </c>
      <c r="G15">
        <f>'CARTOGRAPHIE données infor DMI '!G41</f>
        <v>0</v>
      </c>
      <c r="H15">
        <f>'CARTOGRAPHIE données infor DMI '!G44</f>
        <v>0</v>
      </c>
      <c r="I15">
        <f>'CARTOGRAPHIE données infor DMI '!G43</f>
        <v>0</v>
      </c>
      <c r="L15">
        <f>'CARTOGRAPHIE données infor DMI '!G42</f>
        <v>0</v>
      </c>
      <c r="Q15">
        <f>'CARTOGRAPHIE données infor DMI '!G47</f>
        <v>0</v>
      </c>
      <c r="T15">
        <f>'CARTOGRAPHIE données infor DMI '!G45</f>
        <v>0</v>
      </c>
      <c r="W15">
        <f>'CARTOGRAPHIE données infor DMI '!G46</f>
        <v>0</v>
      </c>
      <c r="AD15">
        <f t="shared" si="0"/>
        <v>0</v>
      </c>
      <c r="AE15">
        <f t="shared" si="1"/>
        <v>0</v>
      </c>
    </row>
    <row r="16">
      <c r="A16" t="s">
        <v>443</v>
      </c>
      <c r="B16">
        <f>nomtracautilisateur</f>
        <v>0</v>
      </c>
      <c r="C16">
        <f>editeurtracautilisateur</f>
        <v>0</v>
      </c>
      <c r="D16">
        <f>'CARTOGRAPHIE données infor DMI '!R38</f>
        <v>0</v>
      </c>
      <c r="G16">
        <f>'CARTOGRAPHIE données infor DMI '!R40</f>
        <v>0</v>
      </c>
      <c r="H16">
        <f>'CARTOGRAPHIE données infor DMI '!R42</f>
        <v>0</v>
      </c>
      <c r="I16">
        <f>'CARTOGRAPHIE données infor DMI '!R44</f>
        <v>0</v>
      </c>
      <c r="L16">
        <f>'CARTOGRAPHIE données infor DMI '!R43</f>
        <v>0</v>
      </c>
      <c r="O16">
        <f>'CARTOGRAPHIE données infor DMI '!R48</f>
        <v>0</v>
      </c>
      <c r="Q16">
        <f>'CARTOGRAPHIE données infor DMI '!R51</f>
        <v>0</v>
      </c>
      <c r="T16">
        <f>'CARTOGRAPHIE données infor DMI '!R49</f>
        <v>0</v>
      </c>
      <c r="V16">
        <f>'CARTOGRAPHIE données infor DMI '!R45</f>
        <v>0</v>
      </c>
      <c r="W16">
        <f>'CARTOGRAPHIE données infor DMI '!R46</f>
        <v>0</v>
      </c>
      <c r="Y16">
        <f>'CARTOGRAPHIE données infor DMI '!R47</f>
        <v>0</v>
      </c>
      <c r="Z16">
        <f>'CARTOGRAPHIE données infor DMI '!R40</f>
        <v>0</v>
      </c>
      <c r="AA16">
        <f>'CARTOGRAPHIE données infor DMI '!R50</f>
        <v>0</v>
      </c>
      <c r="AD16">
        <f t="shared" si="0"/>
        <v>0</v>
      </c>
      <c r="AE16">
        <f t="shared" si="1"/>
        <v>0</v>
      </c>
    </row>
    <row r="17">
      <c r="A17" s="486" t="s">
        <v>444</v>
      </c>
      <c r="B17">
        <f>FICHECOMPNomlogicielRecupInfo</f>
        <v>0</v>
      </c>
      <c r="E17">
        <f>FICHECOMPrécupérationAUTO</f>
        <v>0</v>
      </c>
      <c r="G17">
        <f>'CARTOGRAPHIE données infor DMI '!N15</f>
        <v>0</v>
      </c>
      <c r="H17">
        <f>'CARTOGRAPHIE données infor DMI '!N16</f>
        <v>0</v>
      </c>
      <c r="I17">
        <f>'CARTOGRAPHIE données infor DMI '!N17</f>
        <v>0</v>
      </c>
      <c r="J17">
        <f>'CARTOGRAPHIE données infor DMI '!N20</f>
        <v>0</v>
      </c>
      <c r="N17">
        <f>'CARTOGRAPHIE données infor DMI '!N18</f>
        <v>0</v>
      </c>
      <c r="Q17">
        <f>'CARTOGRAPHIE données infor DMI '!N23</f>
        <v>0</v>
      </c>
      <c r="T17">
        <f>'CARTOGRAPHIE données infor DMI '!N19</f>
        <v>0</v>
      </c>
      <c r="V17">
        <f>'CARTOGRAPHIE données infor DMI '!N14</f>
        <v>0</v>
      </c>
      <c r="X17">
        <f>'CARTOGRAPHIE données infor DMI '!N22</f>
        <v>0</v>
      </c>
      <c r="Y17">
        <f>'CARTOGRAPHIE données infor DMI '!N21</f>
        <v>0</v>
      </c>
      <c r="Z17">
        <f>'CARTOGRAPHIE données infor DMI '!N13</f>
        <v>0</v>
      </c>
      <c r="AD17">
        <f t="shared" si="0"/>
        <v>0</v>
      </c>
      <c r="AE17">
        <f t="shared" si="1"/>
        <v>0</v>
      </c>
    </row>
    <row r="18">
      <c r="A18" s="486" t="s">
        <v>445</v>
      </c>
      <c r="B18">
        <f>DMIntraGHSNom</f>
        <v>0</v>
      </c>
      <c r="E18">
        <f>DMIintraGHSrécupAUTO</f>
        <v>0</v>
      </c>
      <c r="Q18">
        <f>'CARTOGRAPHIE données infor DMI '!N31</f>
        <v>0</v>
      </c>
      <c r="T18">
        <f>'CARTOGRAPHIE données infor DMI '!N30</f>
        <v>0</v>
      </c>
      <c r="V18">
        <f>'CARTOGRAPHIE données infor DMI '!N29</f>
        <v>0</v>
      </c>
      <c r="Z18">
        <f>'CARTOGRAPHIE données infor DMI '!N28</f>
        <v>0</v>
      </c>
      <c r="AD18">
        <f t="shared" si="0"/>
        <v>0</v>
      </c>
      <c r="AE18">
        <f t="shared" si="1"/>
        <v>0</v>
      </c>
    </row>
    <row r="19">
      <c r="A19" s="486" t="s">
        <v>446</v>
      </c>
      <c r="E19">
        <f>DMPInfoTracaPatient</f>
        <v>0</v>
      </c>
      <c r="G19">
        <f>'CARTOGRAPHIE données infor DMI '!Q7</f>
        <v>0</v>
      </c>
      <c r="H19">
        <f>'CARTOGRAPHIE données infor DMI '!Q8</f>
        <v>0</v>
      </c>
      <c r="I19">
        <f>'CARTOGRAPHIE données infor DMI '!Q10</f>
        <v>0</v>
      </c>
      <c r="T19">
        <f>'CARTOGRAPHIE données infor DMI '!Q9</f>
        <v>0</v>
      </c>
      <c r="V19">
        <f>'CARTOGRAPHIE données infor DMI '!Q13</f>
        <v>0</v>
      </c>
      <c r="Y19">
        <f>'CARTOGRAPHIE données infor DMI '!Q11</f>
        <v>0</v>
      </c>
      <c r="AB19">
        <f>'CARTOGRAPHIE données infor DMI '!Q12</f>
        <v>0</v>
      </c>
      <c r="AC19">
        <f>'CARTOGRAPHIE données infor DMI '!Q14</f>
        <v>0</v>
      </c>
      <c r="AD19">
        <f t="shared" si="0"/>
        <v>0</v>
      </c>
      <c r="AE19">
        <f t="shared" si="1"/>
        <v>0</v>
      </c>
    </row>
    <row r="20">
      <c r="A20" s="486" t="s">
        <v>447</v>
      </c>
      <c r="E20">
        <f>DPinfoTracaPatient</f>
        <v>0</v>
      </c>
      <c r="G20">
        <f>'CARTOGRAPHIE données infor DMI '!R7</f>
        <v>0</v>
      </c>
      <c r="H20">
        <f>'CARTOGRAPHIE données infor DMI '!R8</f>
        <v>0</v>
      </c>
      <c r="I20">
        <f>'CARTOGRAPHIE données infor DMI '!R10</f>
        <v>0</v>
      </c>
      <c r="T20">
        <f>'CARTOGRAPHIE données infor DMI '!R9</f>
        <v>0</v>
      </c>
      <c r="V20">
        <f>'CARTOGRAPHIE données infor DMI '!R13</f>
        <v>0</v>
      </c>
      <c r="Y20">
        <f>'CARTOGRAPHIE données infor DMI '!R11</f>
        <v>0</v>
      </c>
      <c r="AB20">
        <f>'CARTOGRAPHIE données infor DMI '!R12</f>
        <v>0</v>
      </c>
      <c r="AC20">
        <f>'CARTOGRAPHIE données infor DMI '!R14</f>
        <v>0</v>
      </c>
      <c r="AD20">
        <f t="shared" si="0"/>
        <v>0</v>
      </c>
      <c r="AE20">
        <f t="shared" si="1"/>
        <v>0</v>
      </c>
    </row>
    <row r="21">
      <c r="A21" s="484" t="s">
        <v>448</v>
      </c>
      <c r="B21" s="484" t="s">
        <v>425</v>
      </c>
      <c r="C21" s="484" t="s">
        <v>426</v>
      </c>
      <c r="D21" s="484" t="s">
        <v>427</v>
      </c>
      <c r="E21" s="484" t="s">
        <v>428</v>
      </c>
      <c r="F21" s="484" t="s">
        <v>449</v>
      </c>
      <c r="G21" s="484" t="s">
        <v>284</v>
      </c>
      <c r="H21" s="484" t="s">
        <v>250</v>
      </c>
      <c r="I21" s="484" t="s">
        <v>259</v>
      </c>
      <c r="J21" s="487" t="s">
        <v>450</v>
      </c>
      <c r="K21" s="487" t="s">
        <v>451</v>
      </c>
      <c r="L21" s="488" t="s">
        <v>452</v>
      </c>
      <c r="M21" s="484" t="s">
        <v>300</v>
      </c>
      <c r="N21" s="484" t="s">
        <v>255</v>
      </c>
      <c r="O21" s="484" t="s">
        <v>453</v>
      </c>
      <c r="P21" s="484"/>
      <c r="Q21" s="484"/>
      <c r="R21" s="484"/>
      <c r="S21" s="484"/>
      <c r="T21" s="484"/>
      <c r="U21" s="484"/>
      <c r="V21" s="484"/>
      <c r="W21" s="484"/>
      <c r="X21" s="484"/>
      <c r="Y21" s="484"/>
      <c r="Z21" s="484"/>
      <c r="AA21" s="489"/>
      <c r="AB21" s="489"/>
      <c r="AC21" s="489"/>
      <c r="AD21">
        <f t="shared" si="0"/>
        <v>0</v>
      </c>
      <c r="AE21">
        <f t="shared" si="1"/>
        <v>0</v>
      </c>
    </row>
    <row r="22">
      <c r="A22" t="s">
        <v>214</v>
      </c>
      <c r="E22">
        <f>InteropFournisseurCommande</f>
        <v>0</v>
      </c>
      <c r="J22">
        <f>'CARTOGRAPHIE données infor DMI '!I7</f>
        <v>0</v>
      </c>
      <c r="K22">
        <f>'CARTOGRAPHIE données infor DMI '!I8</f>
        <v>0</v>
      </c>
      <c r="L22">
        <f>'CARTOGRAPHIE données infor DMI '!I9</f>
        <v>0</v>
      </c>
      <c r="AD22">
        <f t="shared" si="0"/>
        <v>0</v>
      </c>
      <c r="AE22">
        <f t="shared" si="1"/>
        <v>0</v>
      </c>
    </row>
    <row r="23">
      <c r="A23" t="s">
        <v>454</v>
      </c>
      <c r="B23">
        <f>'CARTOGRAPHIE données infor DMI '!C36</f>
        <v>0</v>
      </c>
      <c r="E23">
        <f>InteropPUICommandeSTOCK</f>
        <v>0</v>
      </c>
      <c r="G23">
        <f>EtiquettagePUI</f>
        <v>0</v>
      </c>
      <c r="H23">
        <f>gestionstocklecteurcode</f>
        <v>0</v>
      </c>
      <c r="I23">
        <f>gestionstockIUD</f>
        <v>0</v>
      </c>
      <c r="AD23">
        <f t="shared" si="0"/>
        <v>0</v>
      </c>
      <c r="AE23">
        <f t="shared" si="1"/>
        <v>0</v>
      </c>
    </row>
    <row r="24">
      <c r="A24" t="s">
        <v>455</v>
      </c>
      <c r="B24">
        <f>'CARTOGRAPHIE données infor DMI '!C62</f>
        <v>0</v>
      </c>
      <c r="E24">
        <f>InteropPUIstockTraça</f>
        <v>0</v>
      </c>
      <c r="H24">
        <f>'CARTOGRAPHIE données infor DMI '!C63</f>
        <v>0</v>
      </c>
      <c r="I24">
        <f>'CARTOGRAPHIE données infor DMI '!C64</f>
        <v>0</v>
      </c>
      <c r="AD24">
        <f t="shared" si="0"/>
        <v>0</v>
      </c>
      <c r="AE24">
        <f t="shared" si="1"/>
        <v>0</v>
      </c>
    </row>
    <row r="25">
      <c r="A25" t="s">
        <v>456</v>
      </c>
      <c r="B25">
        <f>'CARTOGRAPHIE données infor DMI '!R56</f>
        <v>0</v>
      </c>
      <c r="E25">
        <f>InteropTRACAPuiUS</f>
        <v>0</v>
      </c>
      <c r="G25">
        <f>EtiquettageTRACAPUI</f>
        <v>0</v>
      </c>
      <c r="H25">
        <f>TracaPUIlecteur</f>
        <v>0</v>
      </c>
      <c r="I25">
        <f>tracaPUIIUD</f>
        <v>0</v>
      </c>
      <c r="AD25">
        <f t="shared" si="0"/>
        <v>0</v>
      </c>
      <c r="AE25">
        <f t="shared" si="1"/>
        <v>0</v>
      </c>
    </row>
    <row r="26">
      <c r="A26" t="s">
        <v>457</v>
      </c>
      <c r="B26">
        <f>'CARTOGRAPHIE données infor DMI '!J58</f>
        <v>0</v>
      </c>
      <c r="E26">
        <f>InteropReceptionUSStockPUI</f>
        <v>0</v>
      </c>
      <c r="H26">
        <f>'CARTOGRAPHIE données infor DMI '!J59</f>
        <v>0</v>
      </c>
      <c r="I26">
        <f>'CARTOGRAPHIE données infor DMI '!J60</f>
        <v>0</v>
      </c>
      <c r="AD26">
        <f t="shared" si="0"/>
        <v>0</v>
      </c>
      <c r="AE26">
        <f t="shared" si="1"/>
        <v>0</v>
      </c>
    </row>
    <row r="27">
      <c r="A27" t="s">
        <v>458</v>
      </c>
      <c r="B27">
        <f>'CARTOGRAPHIE données infor DMI '!J36</f>
        <v>0</v>
      </c>
      <c r="E27">
        <f>InteropDetsockageUSRecommandePUI</f>
        <v>0</v>
      </c>
      <c r="H27">
        <f>destockageUSlecteur</f>
        <v>0</v>
      </c>
      <c r="I27">
        <f>destockageUSIUD</f>
        <v>0</v>
      </c>
      <c r="AD27">
        <f t="shared" si="0"/>
        <v>0</v>
      </c>
      <c r="AE27">
        <f t="shared" si="1"/>
        <v>0</v>
      </c>
    </row>
    <row r="28">
      <c r="A28" s="486" t="s">
        <v>459</v>
      </c>
      <c r="B28">
        <f>'CARTOGRAPHIE données infor DMI '!G51</f>
        <v>0</v>
      </c>
      <c r="E28">
        <f>InteropDMISTOCK_ReCommandeStockUS</f>
        <v>0</v>
      </c>
      <c r="H28">
        <f>'CARTOGRAPHIE données infor DMI '!G54</f>
        <v>0</v>
      </c>
      <c r="I28">
        <f>'CARTOGRAPHIE données infor DMI '!G55</f>
        <v>0</v>
      </c>
      <c r="M28">
        <f>'CARTOGRAPHIE données infor DMI '!G53</f>
        <v>0</v>
      </c>
      <c r="AD28">
        <f t="shared" si="0"/>
        <v>0</v>
      </c>
      <c r="AE28">
        <f t="shared" si="1"/>
        <v>0</v>
      </c>
    </row>
    <row r="29">
      <c r="A29" s="486" t="s">
        <v>460</v>
      </c>
      <c r="B29">
        <f>'CARTOGRAPHIE données infor DMI '!G51</f>
        <v>0</v>
      </c>
      <c r="E29">
        <f>InteropDMIdépotPerm_ReCommandeAPpose</f>
        <v>0</v>
      </c>
      <c r="H29">
        <f>'CARTOGRAPHIE données infor DMI '!G58</f>
        <v>0</v>
      </c>
      <c r="AD29">
        <f t="shared" si="0"/>
        <v>0</v>
      </c>
      <c r="AE29">
        <f t="shared" si="1"/>
        <v>0</v>
      </c>
    </row>
    <row r="30">
      <c r="A30" s="486" t="s">
        <v>461</v>
      </c>
      <c r="B30">
        <f>'CARTOGRAPHIE données infor DMI '!G51</f>
        <v>0</v>
      </c>
      <c r="E30">
        <f>InteropDMIdépotTemp_traçaCommandepourfacturation</f>
        <v>0</v>
      </c>
      <c r="H30">
        <f>'CARTOGRAPHIE données infor DMI '!G61</f>
        <v>0</v>
      </c>
      <c r="AD30">
        <f t="shared" si="0"/>
        <v>0</v>
      </c>
      <c r="AE30">
        <f t="shared" si="1"/>
        <v>0</v>
      </c>
    </row>
    <row r="31">
      <c r="A31" s="486" t="s">
        <v>462</v>
      </c>
      <c r="B31">
        <f>'CARTOGRAPHIE données infor DMI '!R18</f>
        <v>0</v>
      </c>
      <c r="E31">
        <f>InteropFicheTraçaPatientDPI</f>
        <v>0</v>
      </c>
      <c r="F31">
        <f>TracaUtilisateurEditionCARTEIMPLANT</f>
        <v>0</v>
      </c>
      <c r="H31">
        <f>tracautilisateurlecteur</f>
        <v>0</v>
      </c>
      <c r="I31">
        <f>tracautilisateurIUD</f>
        <v>0</v>
      </c>
      <c r="N31">
        <f>TracaUtilisateurIdentitoV</f>
        <v>0</v>
      </c>
      <c r="O31">
        <f>TracaUtilisateurCOMPLET</f>
        <v>0</v>
      </c>
      <c r="AD31">
        <f t="shared" si="0"/>
        <v>0</v>
      </c>
      <c r="AE31">
        <f t="shared" si="1"/>
        <v>0</v>
      </c>
    </row>
    <row r="32">
      <c r="A32" s="484" t="s">
        <v>463</v>
      </c>
      <c r="B32" s="484" t="s">
        <v>425</v>
      </c>
      <c r="C32" s="484" t="s">
        <v>464</v>
      </c>
      <c r="D32" s="484" t="s">
        <v>465</v>
      </c>
      <c r="E32" s="484" t="s">
        <v>466</v>
      </c>
      <c r="F32" s="484" t="s">
        <v>467</v>
      </c>
      <c r="G32" s="484" t="s">
        <v>468</v>
      </c>
      <c r="H32" s="484" t="s">
        <v>469</v>
      </c>
      <c r="I32" s="484" t="s">
        <v>470</v>
      </c>
      <c r="J32" s="484" t="s">
        <v>471</v>
      </c>
      <c r="K32" s="484" t="s">
        <v>472</v>
      </c>
      <c r="L32" s="484" t="s">
        <v>473</v>
      </c>
      <c r="M32" s="484" t="s">
        <v>474</v>
      </c>
    </row>
    <row r="33">
      <c r="A33" s="486" t="s">
        <v>475</v>
      </c>
      <c r="B33">
        <f>'CARTOGRAPHIE données infor DMI '!V19</f>
        <v>0</v>
      </c>
      <c r="C33">
        <f>requetetracasanitaire</f>
        <v>0</v>
      </c>
      <c r="D33">
        <f>requetenumlotnumserie</f>
        <v>0</v>
      </c>
      <c r="E33">
        <f>resultatnumlotnumserie</f>
        <v>0</v>
      </c>
      <c r="F33">
        <f>requetecodeIUD</f>
        <v>0</v>
      </c>
      <c r="G33">
        <f>resultatcodeIUD</f>
        <v>0</v>
      </c>
      <c r="H33">
        <f>requetenomproduit</f>
        <v>0</v>
      </c>
      <c r="I33">
        <f>resultatnomproduit</f>
        <v>0</v>
      </c>
      <c r="J33">
        <f>requetenompatient</f>
        <v>0</v>
      </c>
      <c r="K33">
        <f>resultatnompatient</f>
        <v>0</v>
      </c>
    </row>
    <row r="34">
      <c r="A34" s="486" t="s">
        <v>476</v>
      </c>
      <c r="B34">
        <f>'CARTOGRAPHIE données infor DMI '!V30</f>
        <v>0</v>
      </c>
      <c r="C34">
        <f>requetetracafinanciere</f>
        <v>0</v>
      </c>
      <c r="L34">
        <f>requeteDMIposes</f>
        <v>0</v>
      </c>
      <c r="M34">
        <f>resultatDMIposes</f>
        <v>0</v>
      </c>
    </row>
    <row r="35">
      <c r="A35" s="484" t="s">
        <v>477</v>
      </c>
      <c r="B35" s="484" t="s">
        <v>478</v>
      </c>
    </row>
    <row r="36">
      <c r="A36" t="s">
        <v>391</v>
      </c>
      <c r="B36">
        <f>'Analyse et plan d''action'!D25</f>
        <v>0</v>
      </c>
    </row>
    <row r="37">
      <c r="A37" t="s">
        <v>393</v>
      </c>
      <c r="B37">
        <f>'Analyse et plan d''action'!D26</f>
        <v>0</v>
      </c>
    </row>
    <row r="38">
      <c r="A38" t="s">
        <v>395</v>
      </c>
      <c r="B38">
        <f>'Analyse et plan d''action'!D27</f>
        <v>0</v>
      </c>
    </row>
    <row r="39">
      <c r="A39" t="s">
        <v>479</v>
      </c>
      <c r="B39">
        <f>'Analyse et plan d''action'!D28</f>
        <v>0</v>
      </c>
    </row>
    <row r="40">
      <c r="A40" t="s">
        <v>412</v>
      </c>
      <c r="B40">
        <f>'Analyse et plan d''action'!D70</f>
        <v>0</v>
      </c>
    </row>
    <row r="41">
      <c r="A41" t="s">
        <v>413</v>
      </c>
      <c r="B41">
        <f>'Analyse et plan d''action'!D71</f>
        <v>0</v>
      </c>
    </row>
    <row r="42">
      <c r="A42" t="s">
        <v>402</v>
      </c>
      <c r="B42">
        <f>'Analyse et plan d''action'!D53</f>
        <v>0</v>
      </c>
    </row>
    <row r="43">
      <c r="A43" t="s">
        <v>403</v>
      </c>
      <c r="B43">
        <f>'Analyse et plan d''action'!D55</f>
        <v>0</v>
      </c>
    </row>
    <row r="44">
      <c r="A44" t="s">
        <v>404</v>
      </c>
      <c r="B44">
        <f>'Analyse et plan d''action'!D57</f>
        <v>0</v>
      </c>
    </row>
    <row r="74">
      <c r="C74">
        <f>(COUNTIF('Synthèse pour export'!G19:AC19,"oui")+COUNTIF('Synthèse pour export'!G19:AC19,"NA"))/6</f>
        <v>0</v>
      </c>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2">
    <outlinePr applyStyles="0" summaryBelow="1" summaryRight="1" showOutlineSymbols="1"/>
    <pageSetUpPr autoPageBreaks="1" fitToPage="0"/>
  </sheetPr>
  <sheetViews>
    <sheetView zoomScale="100" workbookViewId="0">
      <selection activeCell="A6" activeCellId="0" sqref="A6:A8"/>
    </sheetView>
  </sheetViews>
  <sheetFormatPr baseColWidth="10" defaultRowHeight="14.25"/>
  <cols>
    <col customWidth="1" min="1" max="1" width="11.42578125"/>
  </cols>
  <sheetData>
    <row r="1">
      <c r="A1" t="s">
        <v>480</v>
      </c>
      <c r="C1" t="s">
        <v>481</v>
      </c>
      <c r="F1" t="s">
        <v>482</v>
      </c>
    </row>
    <row r="2">
      <c r="A2" t="s">
        <v>483</v>
      </c>
      <c r="C2" t="s">
        <v>484</v>
      </c>
      <c r="F2" t="s">
        <v>485</v>
      </c>
    </row>
    <row r="3">
      <c r="A3" t="s">
        <v>486</v>
      </c>
      <c r="C3" t="s">
        <v>487</v>
      </c>
      <c r="F3" s="490" t="s">
        <v>488</v>
      </c>
    </row>
    <row r="4">
      <c r="A4" t="s">
        <v>489</v>
      </c>
      <c r="C4" t="s">
        <v>490</v>
      </c>
    </row>
    <row r="6">
      <c r="A6" t="s">
        <v>491</v>
      </c>
    </row>
    <row r="7">
      <c r="A7" t="s">
        <v>486</v>
      </c>
    </row>
    <row r="8">
      <c r="A8" t="s">
        <v>489</v>
      </c>
    </row>
    <row r="11">
      <c r="A11" t="s">
        <v>491</v>
      </c>
    </row>
    <row r="12">
      <c r="A12" t="s">
        <v>492</v>
      </c>
    </row>
    <row r="13">
      <c r="A13" t="s">
        <v>486</v>
      </c>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91" zoomScale="100" workbookViewId="0">
      <selection activeCell="F121" activeCellId="0" sqref="F121"/>
    </sheetView>
  </sheetViews>
  <sheetFormatPr baseColWidth="10" defaultRowHeight="14.25"/>
  <cols>
    <col customWidth="1" min="1" max="1" width="21.85546875"/>
    <col customWidth="1" min="2" max="2" width="27.7109375"/>
  </cols>
  <sheetData>
    <row r="1">
      <c r="A1" t="s">
        <v>493</v>
      </c>
      <c r="B1" t="s">
        <v>494</v>
      </c>
    </row>
    <row r="2">
      <c r="C2" t="s">
        <v>495</v>
      </c>
      <c r="D2" t="s">
        <v>496</v>
      </c>
    </row>
    <row r="3">
      <c r="C3" t="s">
        <v>497</v>
      </c>
      <c r="D3" t="s">
        <v>496</v>
      </c>
    </row>
    <row r="4">
      <c r="C4" t="s">
        <v>498</v>
      </c>
      <c r="D4" t="s">
        <v>496</v>
      </c>
    </row>
    <row r="5">
      <c r="C5" t="s">
        <v>499</v>
      </c>
      <c r="D5" t="s">
        <v>496</v>
      </c>
    </row>
    <row r="6">
      <c r="C6" t="s">
        <v>500</v>
      </c>
      <c r="D6" t="s">
        <v>496</v>
      </c>
    </row>
    <row r="7">
      <c r="C7" t="s">
        <v>501</v>
      </c>
      <c r="D7" t="s">
        <v>496</v>
      </c>
    </row>
    <row r="8">
      <c r="C8" t="s">
        <v>502</v>
      </c>
      <c r="D8" t="s">
        <v>496</v>
      </c>
    </row>
    <row r="9">
      <c r="C9" t="s">
        <v>503</v>
      </c>
      <c r="D9" t="s">
        <v>496</v>
      </c>
    </row>
    <row r="10">
      <c r="C10" t="s">
        <v>504</v>
      </c>
      <c r="D10" t="s">
        <v>496</v>
      </c>
    </row>
    <row r="11">
      <c r="C11" t="s">
        <v>505</v>
      </c>
      <c r="D11" t="s">
        <v>496</v>
      </c>
    </row>
    <row r="12">
      <c r="C12" t="s">
        <v>506</v>
      </c>
      <c r="D12" t="s">
        <v>496</v>
      </c>
    </row>
    <row r="13">
      <c r="C13" t="s">
        <v>507</v>
      </c>
      <c r="D13" t="s">
        <v>496</v>
      </c>
    </row>
    <row r="14">
      <c r="C14" t="s">
        <v>508</v>
      </c>
      <c r="D14" t="s">
        <v>496</v>
      </c>
    </row>
    <row r="16">
      <c r="C16" t="s">
        <v>501</v>
      </c>
      <c r="D16" t="s">
        <v>509</v>
      </c>
    </row>
    <row r="17">
      <c r="C17" t="s">
        <v>497</v>
      </c>
      <c r="D17" t="s">
        <v>509</v>
      </c>
    </row>
    <row r="18">
      <c r="C18" t="s">
        <v>510</v>
      </c>
      <c r="D18" t="s">
        <v>509</v>
      </c>
    </row>
    <row r="19">
      <c r="C19" t="s">
        <v>511</v>
      </c>
      <c r="D19" t="s">
        <v>509</v>
      </c>
    </row>
    <row r="20">
      <c r="C20" t="s">
        <v>499</v>
      </c>
      <c r="D20" t="s">
        <v>509</v>
      </c>
    </row>
    <row r="21">
      <c r="C21" t="s">
        <v>495</v>
      </c>
      <c r="D21" t="s">
        <v>509</v>
      </c>
    </row>
    <row r="22">
      <c r="C22" t="s">
        <v>503</v>
      </c>
      <c r="D22" t="s">
        <v>509</v>
      </c>
    </row>
    <row r="23">
      <c r="C23" t="s">
        <v>512</v>
      </c>
      <c r="D23" t="s">
        <v>509</v>
      </c>
    </row>
    <row r="24">
      <c r="C24" t="s">
        <v>513</v>
      </c>
      <c r="D24" t="s">
        <v>509</v>
      </c>
    </row>
    <row r="25">
      <c r="C25" t="s">
        <v>498</v>
      </c>
      <c r="D25" t="s">
        <v>509</v>
      </c>
    </row>
    <row r="26">
      <c r="C26" t="s">
        <v>514</v>
      </c>
      <c r="D26" t="s">
        <v>509</v>
      </c>
    </row>
    <row r="27">
      <c r="C27" t="s">
        <v>507</v>
      </c>
      <c r="D27" t="s">
        <v>509</v>
      </c>
    </row>
    <row r="28">
      <c r="C28" t="s">
        <v>515</v>
      </c>
      <c r="D28" t="s">
        <v>509</v>
      </c>
    </row>
    <row r="29">
      <c r="C29" t="s">
        <v>508</v>
      </c>
      <c r="D29" t="s">
        <v>509</v>
      </c>
    </row>
    <row r="30">
      <c r="C30" t="s">
        <v>505</v>
      </c>
      <c r="D30" t="s">
        <v>509</v>
      </c>
    </row>
    <row r="31">
      <c r="C31" t="s">
        <v>516</v>
      </c>
      <c r="D31" t="s">
        <v>509</v>
      </c>
    </row>
    <row r="32">
      <c r="C32" t="s">
        <v>517</v>
      </c>
      <c r="D32" t="s">
        <v>509</v>
      </c>
    </row>
    <row r="33">
      <c r="C33" t="s">
        <v>518</v>
      </c>
      <c r="D33" t="s">
        <v>509</v>
      </c>
    </row>
    <row r="34">
      <c r="C34" t="s">
        <v>519</v>
      </c>
      <c r="D34" t="s">
        <v>509</v>
      </c>
    </row>
    <row r="35">
      <c r="C35" t="s">
        <v>520</v>
      </c>
      <c r="D35" t="s">
        <v>509</v>
      </c>
    </row>
    <row r="36">
      <c r="C36" t="s">
        <v>502</v>
      </c>
      <c r="D36" t="s">
        <v>509</v>
      </c>
    </row>
    <row r="38">
      <c r="C38" t="s">
        <v>501</v>
      </c>
      <c r="D38" t="s">
        <v>521</v>
      </c>
    </row>
    <row r="39">
      <c r="C39" t="s">
        <v>497</v>
      </c>
      <c r="D39" t="s">
        <v>521</v>
      </c>
    </row>
    <row r="40">
      <c r="C40" t="s">
        <v>499</v>
      </c>
      <c r="D40" t="s">
        <v>521</v>
      </c>
    </row>
    <row r="41">
      <c r="C41" t="s">
        <v>511</v>
      </c>
      <c r="D41" t="s">
        <v>521</v>
      </c>
    </row>
    <row r="42">
      <c r="C42" t="s">
        <v>510</v>
      </c>
      <c r="D42" t="s">
        <v>521</v>
      </c>
    </row>
    <row r="43">
      <c r="C43" t="s">
        <v>515</v>
      </c>
      <c r="D43" t="s">
        <v>521</v>
      </c>
    </row>
    <row r="44">
      <c r="C44" t="s">
        <v>517</v>
      </c>
      <c r="D44" t="s">
        <v>521</v>
      </c>
    </row>
    <row r="45">
      <c r="C45" t="s">
        <v>503</v>
      </c>
      <c r="D45" t="s">
        <v>521</v>
      </c>
    </row>
    <row r="46">
      <c r="C46" t="s">
        <v>512</v>
      </c>
      <c r="D46" t="s">
        <v>521</v>
      </c>
    </row>
    <row r="47">
      <c r="C47" t="s">
        <v>514</v>
      </c>
      <c r="D47" t="s">
        <v>521</v>
      </c>
    </row>
    <row r="48">
      <c r="C48" t="s">
        <v>513</v>
      </c>
      <c r="D48" t="s">
        <v>521</v>
      </c>
    </row>
    <row r="49">
      <c r="C49" t="s">
        <v>507</v>
      </c>
      <c r="D49" t="s">
        <v>521</v>
      </c>
    </row>
    <row r="50">
      <c r="C50" t="s">
        <v>508</v>
      </c>
      <c r="D50" t="s">
        <v>521</v>
      </c>
    </row>
    <row r="51">
      <c r="C51" t="s">
        <v>516</v>
      </c>
      <c r="D51" t="s">
        <v>521</v>
      </c>
    </row>
    <row r="52">
      <c r="C52" t="s">
        <v>522</v>
      </c>
      <c r="D52" t="s">
        <v>521</v>
      </c>
    </row>
    <row r="53">
      <c r="C53" t="s">
        <v>518</v>
      </c>
      <c r="D53" t="s">
        <v>521</v>
      </c>
    </row>
    <row r="54">
      <c r="C54" t="s">
        <v>523</v>
      </c>
      <c r="D54" t="s">
        <v>521</v>
      </c>
    </row>
    <row r="55">
      <c r="C55" t="s">
        <v>519</v>
      </c>
      <c r="D55" t="s">
        <v>521</v>
      </c>
    </row>
    <row r="56">
      <c r="C56" t="s">
        <v>505</v>
      </c>
      <c r="D56" t="s">
        <v>521</v>
      </c>
    </row>
    <row r="57">
      <c r="C57" t="s">
        <v>524</v>
      </c>
      <c r="D57" t="s">
        <v>521</v>
      </c>
    </row>
    <row r="58">
      <c r="C58" t="s">
        <v>525</v>
      </c>
      <c r="D58" t="s">
        <v>521</v>
      </c>
    </row>
    <row r="60">
      <c r="C60" t="s">
        <v>501</v>
      </c>
      <c r="D60" t="s">
        <v>526</v>
      </c>
    </row>
    <row r="61">
      <c r="C61" t="s">
        <v>497</v>
      </c>
      <c r="D61" t="s">
        <v>526</v>
      </c>
    </row>
    <row r="62">
      <c r="C62" t="s">
        <v>515</v>
      </c>
      <c r="D62" t="s">
        <v>526</v>
      </c>
    </row>
    <row r="63">
      <c r="C63" t="s">
        <v>511</v>
      </c>
      <c r="D63" t="s">
        <v>526</v>
      </c>
    </row>
    <row r="64">
      <c r="C64" t="s">
        <v>510</v>
      </c>
      <c r="D64" t="s">
        <v>526</v>
      </c>
    </row>
    <row r="65">
      <c r="C65" t="s">
        <v>499</v>
      </c>
      <c r="D65" t="s">
        <v>526</v>
      </c>
    </row>
    <row r="66">
      <c r="C66" t="s">
        <v>517</v>
      </c>
      <c r="D66" t="s">
        <v>526</v>
      </c>
    </row>
    <row r="67">
      <c r="C67" t="s">
        <v>514</v>
      </c>
      <c r="D67" t="s">
        <v>526</v>
      </c>
    </row>
    <row r="68">
      <c r="C68" t="s">
        <v>527</v>
      </c>
      <c r="D68" t="s">
        <v>526</v>
      </c>
    </row>
    <row r="69">
      <c r="C69" t="s">
        <v>512</v>
      </c>
      <c r="D69" t="s">
        <v>526</v>
      </c>
    </row>
    <row r="70">
      <c r="C70" t="s">
        <v>528</v>
      </c>
      <c r="D70" t="s">
        <v>526</v>
      </c>
    </row>
    <row r="71">
      <c r="C71" t="s">
        <v>513</v>
      </c>
      <c r="D71" t="s">
        <v>526</v>
      </c>
    </row>
    <row r="72">
      <c r="C72" t="s">
        <v>503</v>
      </c>
      <c r="D72" t="s">
        <v>526</v>
      </c>
    </row>
    <row r="73">
      <c r="C73" t="s">
        <v>518</v>
      </c>
      <c r="D73" t="s">
        <v>526</v>
      </c>
    </row>
    <row r="74">
      <c r="C74" t="s">
        <v>516</v>
      </c>
      <c r="D74" t="s">
        <v>526</v>
      </c>
    </row>
    <row r="75">
      <c r="C75" t="s">
        <v>525</v>
      </c>
      <c r="D75" t="s">
        <v>526</v>
      </c>
    </row>
    <row r="76">
      <c r="C76" t="s">
        <v>529</v>
      </c>
      <c r="D76" t="s">
        <v>526</v>
      </c>
    </row>
    <row r="77">
      <c r="C77" t="s">
        <v>530</v>
      </c>
      <c r="D77" t="s">
        <v>526</v>
      </c>
    </row>
    <row r="78">
      <c r="C78" t="s">
        <v>531</v>
      </c>
      <c r="D78" t="s">
        <v>526</v>
      </c>
    </row>
    <row r="79">
      <c r="C79" t="s">
        <v>532</v>
      </c>
      <c r="D79" t="s">
        <v>526</v>
      </c>
    </row>
    <row r="80">
      <c r="C80" t="s">
        <v>508</v>
      </c>
      <c r="D80" t="s">
        <v>526</v>
      </c>
    </row>
    <row r="81">
      <c r="C81" t="s">
        <v>533</v>
      </c>
      <c r="D81" t="s">
        <v>526</v>
      </c>
    </row>
    <row r="82">
      <c r="C82" t="s">
        <v>522</v>
      </c>
      <c r="D82" t="s">
        <v>526</v>
      </c>
    </row>
    <row r="83">
      <c r="C83" t="s">
        <v>534</v>
      </c>
      <c r="D83" t="s">
        <v>526</v>
      </c>
    </row>
    <row r="84">
      <c r="C84" t="s">
        <v>507</v>
      </c>
      <c r="D84" t="s">
        <v>526</v>
      </c>
    </row>
    <row r="85">
      <c r="C85" t="s">
        <v>535</v>
      </c>
      <c r="D85" t="s">
        <v>526</v>
      </c>
    </row>
    <row r="86">
      <c r="C86" t="s">
        <v>523</v>
      </c>
      <c r="D86" t="s">
        <v>526</v>
      </c>
    </row>
    <row r="89">
      <c r="C89" t="s">
        <v>536</v>
      </c>
      <c r="D89" t="s">
        <v>537</v>
      </c>
    </row>
    <row r="90">
      <c r="C90" t="s">
        <v>538</v>
      </c>
      <c r="D90" t="s">
        <v>537</v>
      </c>
    </row>
    <row r="91">
      <c r="C91" t="s">
        <v>497</v>
      </c>
      <c r="D91" t="s">
        <v>537</v>
      </c>
    </row>
    <row r="92">
      <c r="C92" t="s">
        <v>539</v>
      </c>
      <c r="D92" t="s">
        <v>537</v>
      </c>
    </row>
    <row r="93">
      <c r="C93" t="s">
        <v>501</v>
      </c>
      <c r="D93" t="s">
        <v>537</v>
      </c>
    </row>
    <row r="94">
      <c r="C94" t="s">
        <v>534</v>
      </c>
      <c r="D94" t="s">
        <v>537</v>
      </c>
    </row>
    <row r="95">
      <c r="C95" t="s">
        <v>529</v>
      </c>
      <c r="D95" t="s">
        <v>537</v>
      </c>
    </row>
    <row r="96">
      <c r="C96" t="s">
        <v>535</v>
      </c>
      <c r="D96" t="s">
        <v>537</v>
      </c>
    </row>
    <row r="97">
      <c r="C97" t="s">
        <v>515</v>
      </c>
      <c r="D97" t="s">
        <v>537</v>
      </c>
    </row>
    <row r="98">
      <c r="C98" t="s">
        <v>518</v>
      </c>
      <c r="D98" t="s">
        <v>537</v>
      </c>
    </row>
    <row r="99">
      <c r="C99" t="s">
        <v>524</v>
      </c>
      <c r="D99" t="s">
        <v>537</v>
      </c>
    </row>
    <row r="100">
      <c r="C100" t="s">
        <v>522</v>
      </c>
      <c r="D100" t="s">
        <v>537</v>
      </c>
    </row>
    <row r="101">
      <c r="C101" t="s">
        <v>540</v>
      </c>
      <c r="D101" t="s">
        <v>537</v>
      </c>
    </row>
    <row r="102">
      <c r="C102" t="s">
        <v>541</v>
      </c>
      <c r="D102" t="s">
        <v>537</v>
      </c>
    </row>
    <row r="103">
      <c r="C103" t="s">
        <v>511</v>
      </c>
      <c r="D103" t="s">
        <v>537</v>
      </c>
    </row>
    <row r="104">
      <c r="C104" t="s">
        <v>499</v>
      </c>
      <c r="D104" t="s">
        <v>537</v>
      </c>
    </row>
    <row r="105">
      <c r="C105" t="s">
        <v>527</v>
      </c>
      <c r="D105" t="s">
        <v>537</v>
      </c>
    </row>
    <row r="106">
      <c r="C106" t="s">
        <v>519</v>
      </c>
      <c r="D106" t="s">
        <v>537</v>
      </c>
    </row>
    <row r="107">
      <c r="C107" t="s">
        <v>517</v>
      </c>
      <c r="D107" t="s">
        <v>537</v>
      </c>
    </row>
    <row r="108">
      <c r="C108" t="s">
        <v>513</v>
      </c>
      <c r="D108" t="s">
        <v>537</v>
      </c>
    </row>
    <row r="109">
      <c r="C109" t="s">
        <v>542</v>
      </c>
      <c r="D109" t="s">
        <v>537</v>
      </c>
    </row>
    <row r="110">
      <c r="C110" t="s">
        <v>507</v>
      </c>
      <c r="D110" t="s">
        <v>537</v>
      </c>
    </row>
    <row r="113">
      <c r="C113" t="s">
        <v>543</v>
      </c>
    </row>
    <row r="114">
      <c r="C114" t="s">
        <v>544</v>
      </c>
    </row>
    <row r="115">
      <c r="C115" t="s">
        <v>545</v>
      </c>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onlyoffice/7.5.0.125</Application>
  <Company>Ministères Chargés des Affaires Sociales</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mfrance</dc:creator>
  <cp:lastModifiedBy>Celine BOREL</cp:lastModifiedBy>
  <cp:revision>1</cp:revision>
  <dcterms:created xsi:type="dcterms:W3CDTF">2019-10-09T12:30:55Z</dcterms:created>
  <dcterms:modified xsi:type="dcterms:W3CDTF">2023-11-27T15:35:06Z</dcterms:modified>
</cp:coreProperties>
</file>